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DI Funcionario e Interino" sheetId="1" r:id="rId1"/>
    <sheet name="Trienios" sheetId="6" r:id="rId2"/>
    <sheet name="Tramos" sheetId="4" r:id="rId3"/>
    <sheet name="Cargos académicos" sheetId="8" r:id="rId4"/>
    <sheet name="Plazas Vinculadas" sheetId="7" r:id="rId5"/>
    <sheet name="PDI Contratado LOU" sheetId="2" r:id="rId6"/>
    <sheet name="Doctorado Asociados" sheetId="3" r:id="rId7"/>
    <sheet name="Trienios T. Parcial" sheetId="5" r:id="rId8"/>
  </sheets>
  <calcPr calcId="145621"/>
</workbook>
</file>

<file path=xl/calcChain.xml><?xml version="1.0" encoding="utf-8"?>
<calcChain xmlns="http://schemas.openxmlformats.org/spreadsheetml/2006/main">
  <c r="M49" i="6" l="1"/>
  <c r="L49" i="6"/>
  <c r="K49" i="6"/>
  <c r="J49" i="6"/>
  <c r="I49" i="6"/>
  <c r="H49" i="6"/>
  <c r="G49" i="6"/>
  <c r="F49" i="6"/>
  <c r="E49" i="6"/>
  <c r="D49" i="6"/>
  <c r="C49" i="6"/>
  <c r="B49" i="6"/>
  <c r="M45" i="6"/>
  <c r="L45" i="6"/>
  <c r="K45" i="6"/>
  <c r="J45" i="6"/>
  <c r="I45" i="6"/>
  <c r="H45" i="6"/>
  <c r="G45" i="6"/>
  <c r="F45" i="6"/>
  <c r="E45" i="6"/>
  <c r="D45" i="6"/>
  <c r="C45" i="6"/>
  <c r="B45" i="6"/>
  <c r="M41" i="6"/>
  <c r="L41" i="6"/>
  <c r="K41" i="6"/>
  <c r="J41" i="6"/>
  <c r="I41" i="6"/>
  <c r="H41" i="6"/>
  <c r="G41" i="6"/>
  <c r="F41" i="6"/>
  <c r="E41" i="6"/>
  <c r="D41" i="6"/>
  <c r="C41" i="6"/>
  <c r="B41" i="6"/>
  <c r="M37" i="6"/>
  <c r="L37" i="6"/>
  <c r="K37" i="6"/>
  <c r="J37" i="6"/>
  <c r="I37" i="6"/>
  <c r="H37" i="6"/>
  <c r="G37" i="6"/>
  <c r="F37" i="6"/>
  <c r="E37" i="6"/>
  <c r="D37" i="6"/>
  <c r="C37" i="6"/>
  <c r="B37" i="6"/>
  <c r="M33" i="6"/>
  <c r="L33" i="6"/>
  <c r="K33" i="6"/>
  <c r="J33" i="6"/>
  <c r="I33" i="6"/>
  <c r="H33" i="6"/>
  <c r="G33" i="6"/>
  <c r="F33" i="6"/>
  <c r="E33" i="6"/>
  <c r="D33" i="6"/>
  <c r="C33" i="6"/>
  <c r="B33" i="6"/>
  <c r="M29" i="6"/>
  <c r="L29" i="6"/>
  <c r="K29" i="6"/>
  <c r="J29" i="6"/>
  <c r="I29" i="6"/>
  <c r="H29" i="6"/>
  <c r="G29" i="6"/>
  <c r="F29" i="6"/>
  <c r="E29" i="6"/>
  <c r="D29" i="6"/>
  <c r="C29" i="6"/>
  <c r="B29" i="6"/>
  <c r="M25" i="6"/>
  <c r="L25" i="6"/>
  <c r="K25" i="6"/>
  <c r="J25" i="6"/>
  <c r="I25" i="6"/>
  <c r="H25" i="6"/>
  <c r="G25" i="6"/>
  <c r="F25" i="6"/>
  <c r="E25" i="6"/>
  <c r="D25" i="6"/>
  <c r="C25" i="6"/>
  <c r="B25" i="6"/>
  <c r="M21" i="6"/>
  <c r="L21" i="6"/>
  <c r="K21" i="6"/>
  <c r="J21" i="6"/>
  <c r="I21" i="6"/>
  <c r="H21" i="6"/>
  <c r="G21" i="6"/>
  <c r="F21" i="6"/>
  <c r="E21" i="6"/>
  <c r="D21" i="6"/>
  <c r="C21" i="6"/>
  <c r="B21" i="6"/>
  <c r="M17" i="6"/>
  <c r="L17" i="6"/>
  <c r="K17" i="6"/>
  <c r="J17" i="6"/>
  <c r="I17" i="6"/>
  <c r="H17" i="6"/>
  <c r="G17" i="6"/>
  <c r="F17" i="6"/>
  <c r="E17" i="6"/>
  <c r="D17" i="6"/>
  <c r="C17" i="6"/>
  <c r="B17" i="6"/>
  <c r="M13" i="6"/>
  <c r="L13" i="6"/>
  <c r="K13" i="6"/>
  <c r="J13" i="6"/>
  <c r="I13" i="6"/>
  <c r="H13" i="6"/>
  <c r="G13" i="6"/>
  <c r="F13" i="6"/>
  <c r="E13" i="6"/>
  <c r="D13" i="6"/>
  <c r="C13" i="6"/>
  <c r="B13" i="6"/>
  <c r="M9" i="6"/>
  <c r="L9" i="6"/>
  <c r="K9" i="6"/>
  <c r="J9" i="6"/>
  <c r="I9" i="6"/>
  <c r="H9" i="6"/>
  <c r="G9" i="6"/>
  <c r="F9" i="6"/>
  <c r="E9" i="6"/>
  <c r="D9" i="6"/>
  <c r="C9" i="6"/>
  <c r="B9" i="6"/>
  <c r="M5" i="6"/>
  <c r="L5" i="6"/>
  <c r="K5" i="6"/>
  <c r="J5" i="6"/>
  <c r="I5" i="6"/>
  <c r="H5" i="6"/>
  <c r="G5" i="6"/>
  <c r="F5" i="6"/>
  <c r="E5" i="6"/>
  <c r="D5" i="6"/>
  <c r="C5" i="6"/>
  <c r="B5" i="6"/>
  <c r="P19" i="5" l="1"/>
  <c r="O19" i="5"/>
  <c r="N19" i="5"/>
  <c r="M19" i="5"/>
  <c r="L19" i="5"/>
  <c r="K19" i="5"/>
  <c r="J19" i="5"/>
  <c r="I19" i="5"/>
  <c r="H19" i="5"/>
  <c r="G19" i="5"/>
  <c r="F19" i="5"/>
  <c r="E19" i="5"/>
  <c r="P18" i="5"/>
  <c r="O18" i="5"/>
  <c r="N18" i="5"/>
  <c r="M18" i="5"/>
  <c r="L18" i="5"/>
  <c r="K18" i="5"/>
  <c r="J18" i="5"/>
  <c r="I18" i="5"/>
  <c r="H18" i="5"/>
  <c r="G18" i="5"/>
  <c r="F18" i="5"/>
  <c r="E18" i="5"/>
  <c r="P17" i="5"/>
  <c r="O17" i="5"/>
  <c r="N17" i="5"/>
  <c r="M17" i="5"/>
  <c r="L17" i="5"/>
  <c r="K17" i="5"/>
  <c r="J17" i="5"/>
  <c r="I17" i="5"/>
  <c r="H17" i="5"/>
  <c r="G17" i="5"/>
  <c r="F17" i="5"/>
  <c r="E17" i="5"/>
  <c r="P16" i="5"/>
  <c r="O16" i="5"/>
  <c r="N16" i="5"/>
  <c r="M16" i="5"/>
  <c r="L16" i="5"/>
  <c r="K16" i="5"/>
  <c r="J16" i="5"/>
  <c r="I16" i="5"/>
  <c r="H16" i="5"/>
  <c r="G16" i="5"/>
  <c r="F16" i="5"/>
  <c r="E16" i="5"/>
  <c r="P15" i="5"/>
  <c r="O15" i="5"/>
  <c r="N15" i="5"/>
  <c r="M15" i="5"/>
  <c r="L15" i="5"/>
  <c r="K15" i="5"/>
  <c r="J15" i="5"/>
  <c r="I15" i="5"/>
  <c r="H15" i="5"/>
  <c r="G15" i="5"/>
  <c r="F15" i="5"/>
  <c r="E15" i="5"/>
  <c r="P8" i="5"/>
  <c r="O8" i="5"/>
  <c r="N8" i="5"/>
  <c r="M8" i="5"/>
  <c r="L8" i="5"/>
  <c r="K8" i="5"/>
  <c r="J8" i="5"/>
  <c r="I8" i="5"/>
  <c r="H8" i="5"/>
  <c r="G8" i="5"/>
  <c r="F8" i="5"/>
  <c r="E8" i="5"/>
  <c r="P7" i="5"/>
  <c r="O7" i="5"/>
  <c r="N7" i="5"/>
  <c r="M7" i="5"/>
  <c r="L7" i="5"/>
  <c r="K7" i="5"/>
  <c r="J7" i="5"/>
  <c r="I7" i="5"/>
  <c r="H7" i="5"/>
  <c r="G7" i="5"/>
  <c r="F7" i="5"/>
  <c r="E7" i="5"/>
  <c r="P6" i="5"/>
  <c r="O6" i="5"/>
  <c r="N6" i="5"/>
  <c r="M6" i="5"/>
  <c r="L6" i="5"/>
  <c r="K6" i="5"/>
  <c r="J6" i="5"/>
  <c r="I6" i="5"/>
  <c r="H6" i="5"/>
  <c r="G6" i="5"/>
  <c r="F6" i="5"/>
  <c r="E6" i="5"/>
  <c r="P5" i="5"/>
  <c r="O5" i="5"/>
  <c r="N5" i="5"/>
  <c r="M5" i="5"/>
  <c r="L5" i="5"/>
  <c r="K5" i="5"/>
  <c r="J5" i="5"/>
  <c r="I5" i="5"/>
  <c r="H5" i="5"/>
  <c r="G5" i="5"/>
  <c r="F5" i="5"/>
  <c r="E5" i="5"/>
  <c r="P4" i="5"/>
  <c r="O4" i="5"/>
  <c r="N4" i="5"/>
  <c r="M4" i="5"/>
  <c r="L4" i="5"/>
  <c r="K4" i="5"/>
  <c r="J4" i="5"/>
  <c r="I4" i="5"/>
  <c r="H4" i="5"/>
  <c r="G4" i="5"/>
  <c r="F4" i="5"/>
  <c r="E4" i="5"/>
  <c r="G17" i="4"/>
  <c r="F17" i="4"/>
  <c r="E17" i="4"/>
  <c r="D17" i="4"/>
  <c r="G16" i="4"/>
  <c r="F16" i="4"/>
  <c r="E16" i="4"/>
  <c r="D16" i="4"/>
  <c r="G5" i="4"/>
  <c r="F5" i="4"/>
  <c r="E5" i="4"/>
  <c r="D5" i="4"/>
  <c r="C5" i="4"/>
  <c r="G4" i="4"/>
  <c r="F4" i="4"/>
  <c r="E4" i="4"/>
  <c r="D4" i="4"/>
  <c r="C4" i="4"/>
  <c r="G3" i="4"/>
  <c r="F3" i="4"/>
  <c r="E3" i="4"/>
  <c r="D3" i="4"/>
  <c r="C3" i="4"/>
  <c r="D35" i="2"/>
  <c r="G35" i="2" s="1"/>
  <c r="C35" i="2"/>
  <c r="F35" i="2" s="1"/>
  <c r="D34" i="2"/>
  <c r="G34" i="2" s="1"/>
  <c r="C34" i="2"/>
  <c r="F34" i="2" s="1"/>
  <c r="D33" i="2"/>
  <c r="G33" i="2" s="1"/>
  <c r="C33" i="2"/>
  <c r="F33" i="2" s="1"/>
  <c r="D32" i="2"/>
  <c r="G32" i="2" s="1"/>
  <c r="C32" i="2"/>
  <c r="F32" i="2" s="1"/>
  <c r="D31" i="2"/>
  <c r="G31" i="2" s="1"/>
  <c r="C31" i="2"/>
  <c r="F31" i="2" s="1"/>
  <c r="D29" i="2"/>
  <c r="G29" i="2" s="1"/>
  <c r="C29" i="2"/>
  <c r="F29" i="2" s="1"/>
  <c r="C27" i="2"/>
  <c r="G27" i="2" s="1"/>
  <c r="G26" i="2"/>
  <c r="F26" i="2"/>
  <c r="D24" i="2"/>
  <c r="C24" i="2"/>
  <c r="D22" i="2"/>
  <c r="C22" i="2"/>
  <c r="G20" i="2"/>
  <c r="D20" i="2"/>
  <c r="C20" i="2"/>
  <c r="F20" i="2" s="1"/>
  <c r="G16" i="2"/>
  <c r="F16" i="2"/>
  <c r="D12" i="2"/>
  <c r="F12" i="2" s="1"/>
  <c r="C12" i="2"/>
  <c r="E9" i="2"/>
  <c r="G9" i="2" s="1"/>
  <c r="D9" i="2"/>
  <c r="G7" i="2"/>
  <c r="E7" i="2"/>
  <c r="E22" i="2" s="1"/>
  <c r="D7" i="2"/>
  <c r="G5" i="2"/>
  <c r="D5" i="2"/>
  <c r="C5" i="2"/>
  <c r="F5" i="2" s="1"/>
  <c r="F29" i="1"/>
  <c r="C29" i="1"/>
  <c r="F28" i="1"/>
  <c r="C28" i="1"/>
  <c r="F27" i="1"/>
  <c r="C27" i="1"/>
  <c r="F26" i="1"/>
  <c r="C26" i="1"/>
  <c r="F25" i="1"/>
  <c r="C25" i="1"/>
  <c r="K17" i="1"/>
  <c r="I17" i="1"/>
  <c r="H17" i="1"/>
  <c r="C17" i="1"/>
  <c r="F17" i="1" s="1"/>
  <c r="K11" i="1"/>
  <c r="I11" i="1"/>
  <c r="H11" i="1"/>
  <c r="F11" i="1"/>
  <c r="C11" i="1"/>
  <c r="K5" i="1"/>
  <c r="I5" i="1"/>
  <c r="F5" i="1"/>
  <c r="G24" i="2" l="1"/>
  <c r="G22" i="2"/>
  <c r="F22" i="2"/>
  <c r="E24" i="2"/>
  <c r="F24" i="2" s="1"/>
  <c r="C7" i="2"/>
  <c r="F7" i="2" s="1"/>
  <c r="C9" i="2"/>
  <c r="F9" i="2" s="1"/>
  <c r="G12" i="2"/>
  <c r="F27" i="2"/>
</calcChain>
</file>

<file path=xl/sharedStrings.xml><?xml version="1.0" encoding="utf-8"?>
<sst xmlns="http://schemas.openxmlformats.org/spreadsheetml/2006/main" count="226" uniqueCount="151">
  <si>
    <t>RETRIBUCIONES PROFESORADO FUNCIONARIO E INTERINO AÑO 2018 (ENERO A JUNIO)</t>
  </si>
  <si>
    <t>P.EXTRAS</t>
  </si>
  <si>
    <t>CUERPO</t>
  </si>
  <si>
    <t>DEDC.</t>
  </si>
  <si>
    <t>SUELDO</t>
  </si>
  <si>
    <t>C.DEST.</t>
  </si>
  <si>
    <t>C.ESPEC.</t>
  </si>
  <si>
    <t>TOTAL MES</t>
  </si>
  <si>
    <t>TRIENIOS</t>
  </si>
  <si>
    <t>P.ADIC.C.ESP.</t>
  </si>
  <si>
    <t>DTOR. GRAL.</t>
  </si>
  <si>
    <t>1,192,00</t>
  </si>
  <si>
    <t>Grupo A1:44,18</t>
  </si>
  <si>
    <t>Grupo A1: 27,26</t>
  </si>
  <si>
    <t>(C.GENERAL)</t>
  </si>
  <si>
    <t>CATEDR.UNIV.</t>
  </si>
  <si>
    <t>T.C.</t>
  </si>
  <si>
    <t>Grupo A2: 36,02</t>
  </si>
  <si>
    <t>Grupo A2: 26,26</t>
  </si>
  <si>
    <t>NIVEL 29</t>
  </si>
  <si>
    <t>6H</t>
  </si>
  <si>
    <t>Grupo B: 31,61</t>
  </si>
  <si>
    <t>1608,31</t>
  </si>
  <si>
    <t>Grupo B: 27,33</t>
  </si>
  <si>
    <t>5H</t>
  </si>
  <si>
    <t>Grupo C1: 27,26</t>
  </si>
  <si>
    <t>Grupo C1: 23,54</t>
  </si>
  <si>
    <t>4H</t>
  </si>
  <si>
    <t>Grupo C2: 18,15</t>
  </si>
  <si>
    <t>Grupo C2: 18,37</t>
  </si>
  <si>
    <t>3H</t>
  </si>
  <si>
    <t>Grupo E:   13,96</t>
  </si>
  <si>
    <t>TIT. UNIV.</t>
  </si>
  <si>
    <t>CATED. EE.UU.</t>
  </si>
  <si>
    <t>1532,64</t>
  </si>
  <si>
    <t>NIVEL 27</t>
  </si>
  <si>
    <t>TITULAR EE.UU.</t>
  </si>
  <si>
    <t>NIVEL 26</t>
  </si>
  <si>
    <t>1431,55</t>
  </si>
  <si>
    <t>INDEMNIZ.RESID.</t>
  </si>
  <si>
    <t>MENSUAL</t>
  </si>
  <si>
    <t>COEF REDUCTOR</t>
  </si>
  <si>
    <t>RESID. POR TRIENIO</t>
  </si>
  <si>
    <t>POR GRUPO</t>
  </si>
  <si>
    <t>PASIVOS</t>
  </si>
  <si>
    <t>MUFACE</t>
  </si>
  <si>
    <t>TC</t>
  </si>
  <si>
    <t>A1= 55,23</t>
  </si>
  <si>
    <t>A1</t>
  </si>
  <si>
    <t>A2= 42,13</t>
  </si>
  <si>
    <t>A2</t>
  </si>
  <si>
    <t>GRUPO A</t>
  </si>
  <si>
    <t>C1= 33,80</t>
  </si>
  <si>
    <t>B</t>
  </si>
  <si>
    <t>C2= 22,76</t>
  </si>
  <si>
    <t>C1</t>
  </si>
  <si>
    <t xml:space="preserve"> E= 16,93</t>
  </si>
  <si>
    <t>C2</t>
  </si>
  <si>
    <t>2H</t>
  </si>
  <si>
    <t>E</t>
  </si>
  <si>
    <t>RETRIBUCIONES PROFESORADO LABORAL AÑO 2018 (ENERO A JUNIO). UNIVERSIDAD DE GRANADA</t>
  </si>
  <si>
    <t>CATEGORIA</t>
  </si>
  <si>
    <t>DEDIC.</t>
  </si>
  <si>
    <t>C.SINGULAR CATEG.</t>
  </si>
  <si>
    <t>C.DOCTOR</t>
  </si>
  <si>
    <t>COEFIC.2018</t>
  </si>
  <si>
    <t>AYUDANTE</t>
  </si>
  <si>
    <t>65% T.U.</t>
  </si>
  <si>
    <t>UGAYU</t>
  </si>
  <si>
    <t>AYUDANTE ( D.E.A.)</t>
  </si>
  <si>
    <t>65% + 2% T.U.</t>
  </si>
  <si>
    <t>AYUDANTE (DOCTOR)</t>
  </si>
  <si>
    <t>65% + 5% T.U.</t>
  </si>
  <si>
    <t>P. AYUDANTE DOCTOR</t>
  </si>
  <si>
    <t>90% T.U.</t>
  </si>
  <si>
    <t>UGADR</t>
  </si>
  <si>
    <t>P. CONTRATADO DOCTOR</t>
  </si>
  <si>
    <t>100% T.U.</t>
  </si>
  <si>
    <t>UGCDR</t>
  </si>
  <si>
    <t>COLABORADOR</t>
  </si>
  <si>
    <t>85% T.U.</t>
  </si>
  <si>
    <t>UGCLB</t>
  </si>
  <si>
    <t>COLABORADOR (D.E.A.)</t>
  </si>
  <si>
    <t>85% + 2% T.U.</t>
  </si>
  <si>
    <t>COLABORADOR (DOCTOR)</t>
  </si>
  <si>
    <t>85% + 5% T.U.</t>
  </si>
  <si>
    <t>INTERINOS</t>
  </si>
  <si>
    <t>60 % T.U.</t>
  </si>
  <si>
    <t>UGISP, UGISD</t>
  </si>
  <si>
    <t>ASOCIADOS E INTERINOS</t>
  </si>
  <si>
    <t>30 % T.U.</t>
  </si>
  <si>
    <t>UGA1L, UGISP, UGISD</t>
  </si>
  <si>
    <t>25 % T.U.</t>
  </si>
  <si>
    <t>20 % T.U.</t>
  </si>
  <si>
    <t>15 % T.U.</t>
  </si>
  <si>
    <t>10 % T.U.</t>
  </si>
  <si>
    <t>ASOC. CC DE LA SALUD</t>
  </si>
  <si>
    <t>UGCSL</t>
  </si>
  <si>
    <t>CATEGORIA UGA1L</t>
  </si>
  <si>
    <t>DEDICACION</t>
  </si>
  <si>
    <t xml:space="preserve">                                UGCSL</t>
  </si>
  <si>
    <t>ENERO-JUNIO</t>
  </si>
  <si>
    <t>DEA</t>
  </si>
  <si>
    <t>DOCTORADO</t>
  </si>
  <si>
    <t>TRAMOS DOCENTES E INVESTIGADORES 2018 ENERO-JUNIO (MENSUAL)</t>
  </si>
  <si>
    <t>1º</t>
  </si>
  <si>
    <t>2º</t>
  </si>
  <si>
    <t>3º</t>
  </si>
  <si>
    <t>4º</t>
  </si>
  <si>
    <t>5º</t>
  </si>
  <si>
    <t>6º</t>
  </si>
  <si>
    <t>C.U.</t>
  </si>
  <si>
    <t>T.U. Y C.E.U.</t>
  </si>
  <si>
    <t>T.E.U.</t>
  </si>
  <si>
    <t>CARGOS ACADEMICOS (MENSUAL)</t>
  </si>
  <si>
    <t>Rector Universidad</t>
  </si>
  <si>
    <t>Vicerrector</t>
  </si>
  <si>
    <t>Decano o Director Centro</t>
  </si>
  <si>
    <t>Vicedecano, Subdirector, Secretario</t>
  </si>
  <si>
    <t>Director de Departamento</t>
  </si>
  <si>
    <t>Secretario de Departamento</t>
  </si>
  <si>
    <t>Coordinador de Master</t>
  </si>
  <si>
    <t>Director de Instituto Universitario</t>
  </si>
  <si>
    <t>(Desde Enero 2002 homologado a Director de Departamento)</t>
  </si>
  <si>
    <t>Coordinador COU</t>
  </si>
  <si>
    <t>COMPLEMENTOS AUTONÓMICOS</t>
  </si>
  <si>
    <t>MARZO Y SEPTIEMBRE</t>
  </si>
  <si>
    <t>784,27 €/Tramo</t>
  </si>
  <si>
    <t>ANUAL</t>
  </si>
  <si>
    <t>1568,54 €/Tramo</t>
  </si>
  <si>
    <t>1º TRAMO</t>
  </si>
  <si>
    <t>2ºTRAMO</t>
  </si>
  <si>
    <t>3ºTRAMO</t>
  </si>
  <si>
    <t>4ºTRAMO</t>
  </si>
  <si>
    <t>5ºTRAMO</t>
  </si>
  <si>
    <t>MARZO</t>
  </si>
  <si>
    <t>SEPTIEMBRE</t>
  </si>
  <si>
    <t>TRIENIOS DE ASOCIADOS E INTERINOS A TIEMPO PARCIAL AÑO 2018 (ENERO-JUNIO)</t>
  </si>
  <si>
    <t>TRIENIOS DE ASOCIADOS E INTERINOS A TIEMPO PARCIAL (PAGA EXTRAORDINARIA) AÑO 2018 (ENERO-JUNIO)</t>
  </si>
  <si>
    <t>TRIENIOS ENENO-JUNIO 2018</t>
  </si>
  <si>
    <t>A1 Extra</t>
  </si>
  <si>
    <t>A2 Extra</t>
  </si>
  <si>
    <t>B Extra</t>
  </si>
  <si>
    <t>C1 Extra</t>
  </si>
  <si>
    <t>C2 Extra</t>
  </si>
  <si>
    <t>Agrup. Prof. E</t>
  </si>
  <si>
    <t>Agrup. Prof. E Extra</t>
  </si>
  <si>
    <t>COMPLEMENTO POR DOCTORADO</t>
  </si>
  <si>
    <r>
      <t>P.VISITANTE (</t>
    </r>
    <r>
      <rPr>
        <i/>
        <sz val="12"/>
        <rFont val="Arial"/>
        <family val="2"/>
      </rPr>
      <t>UGVLC)</t>
    </r>
  </si>
  <si>
    <r>
      <t>P.VISITANTE DOCTOR (</t>
    </r>
    <r>
      <rPr>
        <i/>
        <sz val="12"/>
        <rFont val="Arial"/>
        <family val="2"/>
      </rPr>
      <t>UGVLC)</t>
    </r>
  </si>
  <si>
    <t>RETRIBUCIONES COMPLEMENTO POR DOCTORADO
PROFESORES ASOCIADOS LABORALES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</si>
</sst>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Times New Roman"/>
      <family val="1"/>
    </font>
    <font>
      <i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3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/>
    <xf numFmtId="4" fontId="3" fillId="0" borderId="3" xfId="0" applyNumberFormat="1" applyFont="1" applyBorder="1"/>
    <xf numFmtId="2" fontId="3" fillId="0" borderId="3" xfId="0" applyNumberFormat="1" applyFont="1" applyBorder="1"/>
    <xf numFmtId="2" fontId="2" fillId="0" borderId="3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64" fontId="3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0" fontId="6" fillId="0" borderId="3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2" fontId="7" fillId="0" borderId="3" xfId="0" applyNumberFormat="1" applyFont="1" applyBorder="1"/>
    <xf numFmtId="2" fontId="8" fillId="0" borderId="3" xfId="0" applyNumberFormat="1" applyFont="1" applyBorder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0" fontId="9" fillId="0" borderId="3" xfId="0" applyFont="1" applyBorder="1"/>
    <xf numFmtId="0" fontId="3" fillId="0" borderId="3" xfId="0" applyFont="1" applyBorder="1" applyAlignment="1">
      <alignment horizontal="right"/>
    </xf>
    <xf numFmtId="4" fontId="11" fillId="0" borderId="3" xfId="0" applyNumberFormat="1" applyFont="1" applyBorder="1" applyAlignment="1">
      <alignment horizontal="center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lef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12" fillId="0" borderId="3" xfId="0" applyNumberFormat="1" applyFont="1" applyBorder="1"/>
    <xf numFmtId="0" fontId="11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3" fillId="0" borderId="3" xfId="0" applyFont="1" applyBorder="1"/>
    <xf numFmtId="2" fontId="2" fillId="0" borderId="1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689926</xdr:colOff>
      <xdr:row>39</xdr:row>
      <xdr:rowOff>28574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95926" cy="7458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D13" sqref="D13"/>
    </sheetView>
  </sheetViews>
  <sheetFormatPr baseColWidth="10" defaultColWidth="9.140625" defaultRowHeight="15" x14ac:dyDescent="0.25"/>
  <cols>
    <col min="1" max="1" width="20.7109375" bestFit="1" customWidth="1"/>
    <col min="2" max="2" width="14.7109375" customWidth="1"/>
    <col min="3" max="3" width="12.7109375" bestFit="1" customWidth="1"/>
    <col min="4" max="4" width="21.85546875" bestFit="1" customWidth="1"/>
    <col min="5" max="5" width="12.140625" bestFit="1" customWidth="1"/>
    <col min="6" max="6" width="14.42578125" bestFit="1" customWidth="1"/>
    <col min="7" max="7" width="18" bestFit="1" customWidth="1"/>
    <col min="8" max="8" width="11" bestFit="1" customWidth="1"/>
    <col min="9" max="9" width="11.42578125" bestFit="1" customWidth="1"/>
    <col min="10" max="10" width="18" bestFit="1" customWidth="1"/>
    <col min="11" max="11" width="17.28515625" bestFit="1" customWidth="1"/>
  </cols>
  <sheetData>
    <row r="1" spans="1:11" ht="16.5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x14ac:dyDescent="0.25">
      <c r="A2" s="1"/>
      <c r="B2" s="1"/>
      <c r="C2" s="2"/>
      <c r="D2" s="2"/>
      <c r="E2" s="2"/>
      <c r="F2" s="2"/>
      <c r="G2" s="3"/>
      <c r="H2" s="42" t="s">
        <v>1</v>
      </c>
      <c r="I2" s="43"/>
      <c r="J2" s="44"/>
      <c r="K2" s="3"/>
    </row>
    <row r="3" spans="1:11" ht="15.75" x14ac:dyDescent="0.25">
      <c r="A3" s="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4</v>
      </c>
      <c r="I3" s="3" t="s">
        <v>5</v>
      </c>
      <c r="J3" s="3" t="s">
        <v>8</v>
      </c>
      <c r="K3" s="4" t="s">
        <v>9</v>
      </c>
    </row>
    <row r="4" spans="1:11" ht="15.75" x14ac:dyDescent="0.25">
      <c r="A4" s="1" t="s">
        <v>10</v>
      </c>
      <c r="B4" s="1"/>
      <c r="C4" s="2"/>
      <c r="D4" s="5" t="s">
        <v>11</v>
      </c>
      <c r="E4" s="2"/>
      <c r="F4" s="2"/>
      <c r="G4" s="6" t="s">
        <v>12</v>
      </c>
      <c r="H4" s="2"/>
      <c r="I4" s="2"/>
      <c r="J4" s="6" t="s">
        <v>13</v>
      </c>
      <c r="K4" s="3" t="s">
        <v>14</v>
      </c>
    </row>
    <row r="5" spans="1:11" ht="15.75" x14ac:dyDescent="0.25">
      <c r="A5" s="1" t="s">
        <v>15</v>
      </c>
      <c r="B5" s="1" t="s">
        <v>16</v>
      </c>
      <c r="C5" s="5">
        <v>1148.3399999999999</v>
      </c>
      <c r="D5" s="6">
        <v>899.7</v>
      </c>
      <c r="E5" s="6">
        <v>1014.4</v>
      </c>
      <c r="F5" s="5">
        <f>C5+D5+E5</f>
        <v>3062.44</v>
      </c>
      <c r="G5" s="6" t="s">
        <v>17</v>
      </c>
      <c r="H5" s="6">
        <v>708.61</v>
      </c>
      <c r="I5" s="6">
        <f>D5</f>
        <v>899.7</v>
      </c>
      <c r="J5" s="6" t="s">
        <v>18</v>
      </c>
      <c r="K5" s="6">
        <f>E5</f>
        <v>1014.4</v>
      </c>
    </row>
    <row r="6" spans="1:11" ht="15.75" x14ac:dyDescent="0.25">
      <c r="A6" s="1" t="s">
        <v>19</v>
      </c>
      <c r="B6" s="1" t="s">
        <v>20</v>
      </c>
      <c r="C6" s="6"/>
      <c r="D6" s="6"/>
      <c r="E6" s="6"/>
      <c r="F6" s="6"/>
      <c r="G6" s="2" t="s">
        <v>21</v>
      </c>
      <c r="H6" s="45" t="s">
        <v>22</v>
      </c>
      <c r="I6" s="46"/>
      <c r="J6" s="2" t="s">
        <v>23</v>
      </c>
      <c r="K6" s="7"/>
    </row>
    <row r="7" spans="1:11" ht="15.75" x14ac:dyDescent="0.25">
      <c r="A7" s="1"/>
      <c r="B7" s="1" t="s">
        <v>24</v>
      </c>
      <c r="C7" s="6"/>
      <c r="D7" s="6"/>
      <c r="E7" s="6"/>
      <c r="F7" s="6"/>
      <c r="G7" s="6" t="s">
        <v>25</v>
      </c>
      <c r="H7" s="6"/>
      <c r="I7" s="2"/>
      <c r="J7" s="6" t="s">
        <v>26</v>
      </c>
      <c r="K7" s="7"/>
    </row>
    <row r="8" spans="1:11" ht="15.75" x14ac:dyDescent="0.25">
      <c r="A8" s="1"/>
      <c r="B8" s="1" t="s">
        <v>27</v>
      </c>
      <c r="C8" s="6"/>
      <c r="D8" s="6"/>
      <c r="E8" s="6"/>
      <c r="F8" s="6"/>
      <c r="G8" s="6" t="s">
        <v>28</v>
      </c>
      <c r="H8" s="6"/>
      <c r="I8" s="2"/>
      <c r="J8" s="6" t="s">
        <v>29</v>
      </c>
      <c r="K8" s="7"/>
    </row>
    <row r="9" spans="1:11" ht="15.75" x14ac:dyDescent="0.25">
      <c r="A9" s="1"/>
      <c r="B9" s="1" t="s">
        <v>30</v>
      </c>
      <c r="C9" s="6"/>
      <c r="D9" s="6"/>
      <c r="E9" s="6"/>
      <c r="F9" s="6"/>
      <c r="G9" s="6" t="s">
        <v>31</v>
      </c>
      <c r="H9" s="6"/>
      <c r="I9" s="2"/>
      <c r="J9" s="6" t="s">
        <v>31</v>
      </c>
      <c r="K9" s="7"/>
    </row>
    <row r="10" spans="1:11" ht="15.75" x14ac:dyDescent="0.25">
      <c r="A10" s="1"/>
      <c r="B10" s="1"/>
      <c r="C10" s="6"/>
      <c r="D10" s="6"/>
      <c r="E10" s="6"/>
      <c r="F10" s="6"/>
      <c r="G10" s="6"/>
      <c r="H10" s="6"/>
      <c r="I10" s="2"/>
      <c r="J10" s="6"/>
      <c r="K10" s="7"/>
    </row>
    <row r="11" spans="1:11" ht="15.75" x14ac:dyDescent="0.25">
      <c r="A11" s="1" t="s">
        <v>32</v>
      </c>
      <c r="B11" s="1" t="s">
        <v>16</v>
      </c>
      <c r="C11" s="5">
        <f>C5</f>
        <v>1148.3399999999999</v>
      </c>
      <c r="D11" s="6">
        <v>824.03</v>
      </c>
      <c r="E11" s="6">
        <v>473.24</v>
      </c>
      <c r="F11" s="5">
        <f>C11+D11+E11</f>
        <v>2445.6099999999997</v>
      </c>
      <c r="G11" s="6"/>
      <c r="H11" s="6">
        <f>H5</f>
        <v>708.61</v>
      </c>
      <c r="I11" s="6">
        <f>D11</f>
        <v>824.03</v>
      </c>
      <c r="J11" s="6"/>
      <c r="K11" s="6">
        <f>E11</f>
        <v>473.24</v>
      </c>
    </row>
    <row r="12" spans="1:11" ht="15.75" x14ac:dyDescent="0.25">
      <c r="A12" s="1" t="s">
        <v>33</v>
      </c>
      <c r="B12" s="1" t="s">
        <v>20</v>
      </c>
      <c r="C12" s="6"/>
      <c r="D12" s="6"/>
      <c r="E12" s="6"/>
      <c r="F12" s="6"/>
      <c r="G12" s="6"/>
      <c r="H12" s="45" t="s">
        <v>34</v>
      </c>
      <c r="I12" s="46"/>
      <c r="J12" s="6"/>
      <c r="K12" s="7"/>
    </row>
    <row r="13" spans="1:11" ht="15.75" x14ac:dyDescent="0.25">
      <c r="A13" s="1" t="s">
        <v>35</v>
      </c>
      <c r="B13" s="1" t="s">
        <v>24</v>
      </c>
      <c r="C13" s="6"/>
      <c r="D13" s="6"/>
      <c r="E13" s="6"/>
      <c r="F13" s="6"/>
      <c r="G13" s="6"/>
      <c r="H13" s="6"/>
      <c r="I13" s="2"/>
      <c r="J13" s="6"/>
      <c r="K13" s="7"/>
    </row>
    <row r="14" spans="1:11" ht="15.75" x14ac:dyDescent="0.25">
      <c r="A14" s="1"/>
      <c r="B14" s="1" t="s">
        <v>27</v>
      </c>
      <c r="C14" s="6"/>
      <c r="D14" s="6"/>
      <c r="E14" s="6"/>
      <c r="F14" s="6"/>
      <c r="G14" s="6"/>
      <c r="H14" s="6"/>
      <c r="I14" s="2"/>
      <c r="J14" s="6"/>
      <c r="K14" s="7"/>
    </row>
    <row r="15" spans="1:11" ht="15.75" x14ac:dyDescent="0.25">
      <c r="A15" s="1"/>
      <c r="B15" s="1" t="s">
        <v>30</v>
      </c>
      <c r="C15" s="6"/>
      <c r="D15" s="6"/>
      <c r="E15" s="6"/>
      <c r="F15" s="6"/>
      <c r="G15" s="6"/>
      <c r="H15" s="6"/>
      <c r="I15" s="2"/>
      <c r="J15" s="6"/>
      <c r="K15" s="7"/>
    </row>
    <row r="16" spans="1:11" ht="15.75" x14ac:dyDescent="0.25">
      <c r="A16" s="1"/>
      <c r="B16" s="1"/>
      <c r="C16" s="6"/>
      <c r="D16" s="6"/>
      <c r="E16" s="6"/>
      <c r="F16" s="6"/>
      <c r="G16" s="6"/>
      <c r="H16" s="6"/>
      <c r="I16" s="2"/>
      <c r="J16" s="6"/>
      <c r="K16" s="7"/>
    </row>
    <row r="17" spans="1:11" ht="15.75" x14ac:dyDescent="0.25">
      <c r="A17" s="1" t="s">
        <v>36</v>
      </c>
      <c r="B17" s="1" t="s">
        <v>16</v>
      </c>
      <c r="C17" s="5">
        <f>C5</f>
        <v>1148.3399999999999</v>
      </c>
      <c r="D17" s="6">
        <v>722.94</v>
      </c>
      <c r="E17" s="6">
        <v>292.18</v>
      </c>
      <c r="F17" s="5">
        <f>C17+D17+E17</f>
        <v>2163.46</v>
      </c>
      <c r="G17" s="6"/>
      <c r="H17" s="6">
        <f>H5</f>
        <v>708.61</v>
      </c>
      <c r="I17" s="6">
        <f>D17</f>
        <v>722.94</v>
      </c>
      <c r="J17" s="2"/>
      <c r="K17" s="6">
        <f>E17</f>
        <v>292.18</v>
      </c>
    </row>
    <row r="18" spans="1:11" ht="15.75" x14ac:dyDescent="0.25">
      <c r="A18" s="1" t="s">
        <v>37</v>
      </c>
      <c r="B18" s="1" t="s">
        <v>20</v>
      </c>
      <c r="C18" s="6"/>
      <c r="D18" s="6"/>
      <c r="E18" s="6"/>
      <c r="F18" s="6"/>
      <c r="G18" s="6"/>
      <c r="H18" s="45" t="s">
        <v>38</v>
      </c>
      <c r="I18" s="46"/>
      <c r="J18" s="6"/>
      <c r="K18" s="7"/>
    </row>
    <row r="19" spans="1:11" ht="15.75" x14ac:dyDescent="0.25">
      <c r="A19" s="1"/>
      <c r="B19" s="1" t="s">
        <v>24</v>
      </c>
      <c r="C19" s="6"/>
      <c r="D19" s="6"/>
      <c r="E19" s="6"/>
      <c r="F19" s="6"/>
      <c r="G19" s="6"/>
      <c r="H19" s="6"/>
      <c r="I19" s="2"/>
      <c r="J19" s="6"/>
      <c r="K19" s="7"/>
    </row>
    <row r="20" spans="1:11" ht="15.75" x14ac:dyDescent="0.25">
      <c r="A20" s="1"/>
      <c r="B20" s="1" t="s">
        <v>27</v>
      </c>
      <c r="C20" s="6"/>
      <c r="D20" s="6"/>
      <c r="E20" s="6"/>
      <c r="F20" s="6"/>
      <c r="G20" s="6"/>
      <c r="H20" s="6"/>
      <c r="I20" s="2"/>
      <c r="J20" s="6"/>
      <c r="K20" s="7"/>
    </row>
    <row r="21" spans="1:11" ht="15.75" x14ac:dyDescent="0.25">
      <c r="A21" s="1"/>
      <c r="B21" s="1" t="s">
        <v>30</v>
      </c>
      <c r="C21" s="6"/>
      <c r="D21" s="6"/>
      <c r="E21" s="6"/>
      <c r="F21" s="6"/>
      <c r="G21" s="6"/>
      <c r="H21" s="6"/>
      <c r="I21" s="2"/>
      <c r="J21" s="6"/>
      <c r="K21" s="7"/>
    </row>
    <row r="22" spans="1:11" ht="15.75" x14ac:dyDescent="0.25">
      <c r="A22" s="1"/>
      <c r="B22" s="1"/>
      <c r="C22" s="6"/>
      <c r="D22" s="6"/>
      <c r="E22" s="6"/>
      <c r="F22" s="6"/>
      <c r="G22" s="6"/>
      <c r="H22" s="6"/>
      <c r="I22" s="2"/>
      <c r="J22" s="6"/>
      <c r="K22" s="7"/>
    </row>
    <row r="23" spans="1:11" ht="15.75" x14ac:dyDescent="0.25">
      <c r="A23" s="1" t="s">
        <v>39</v>
      </c>
      <c r="B23" s="1"/>
      <c r="C23" s="7" t="s">
        <v>40</v>
      </c>
      <c r="D23" s="7" t="s">
        <v>41</v>
      </c>
      <c r="E23" s="38" t="s">
        <v>42</v>
      </c>
      <c r="F23" s="39"/>
      <c r="G23" s="8" t="s">
        <v>43</v>
      </c>
      <c r="H23" s="2"/>
      <c r="I23" s="9" t="s">
        <v>44</v>
      </c>
      <c r="J23" s="9" t="s">
        <v>45</v>
      </c>
      <c r="K23" s="9"/>
    </row>
    <row r="24" spans="1:11" ht="15.75" x14ac:dyDescent="0.25">
      <c r="A24" s="1"/>
      <c r="B24" s="1" t="s">
        <v>16</v>
      </c>
      <c r="C24" s="6">
        <v>912.69</v>
      </c>
      <c r="D24" s="6"/>
      <c r="E24" s="9" t="s">
        <v>46</v>
      </c>
      <c r="F24" s="10">
        <v>55.23</v>
      </c>
      <c r="G24" s="9" t="s">
        <v>47</v>
      </c>
      <c r="H24" s="11" t="s">
        <v>48</v>
      </c>
      <c r="I24" s="6">
        <v>111.9</v>
      </c>
      <c r="J24" s="6">
        <v>48.99</v>
      </c>
      <c r="K24" s="6"/>
    </row>
    <row r="25" spans="1:11" ht="15.75" x14ac:dyDescent="0.25">
      <c r="A25" s="1"/>
      <c r="B25" s="1" t="s">
        <v>20</v>
      </c>
      <c r="C25" s="6">
        <f>C24*D25</f>
        <v>395.37730800000003</v>
      </c>
      <c r="D25" s="12">
        <v>0.43319999999999997</v>
      </c>
      <c r="E25" s="3" t="s">
        <v>20</v>
      </c>
      <c r="F25" s="10">
        <f>F24*0.4332</f>
        <v>23.925635999999997</v>
      </c>
      <c r="G25" s="9" t="s">
        <v>49</v>
      </c>
      <c r="H25" s="11" t="s">
        <v>50</v>
      </c>
      <c r="I25" s="6">
        <v>88.07</v>
      </c>
      <c r="J25" s="6">
        <v>38.56</v>
      </c>
      <c r="K25" s="6"/>
    </row>
    <row r="26" spans="1:11" ht="15.75" x14ac:dyDescent="0.25">
      <c r="A26" s="1" t="s">
        <v>51</v>
      </c>
      <c r="B26" s="1" t="s">
        <v>24</v>
      </c>
      <c r="C26" s="6">
        <f>C24*D26</f>
        <v>329.48108999999999</v>
      </c>
      <c r="D26" s="12">
        <v>0.36099999999999999</v>
      </c>
      <c r="E26" s="3" t="s">
        <v>24</v>
      </c>
      <c r="F26" s="10">
        <f>F24*0.361</f>
        <v>19.938029999999998</v>
      </c>
      <c r="G26" s="9" t="s">
        <v>52</v>
      </c>
      <c r="H26" s="11" t="s">
        <v>53</v>
      </c>
      <c r="I26" s="2">
        <v>77.12</v>
      </c>
      <c r="J26" s="2">
        <v>33.76</v>
      </c>
      <c r="K26" s="1"/>
    </row>
    <row r="27" spans="1:11" ht="15.75" x14ac:dyDescent="0.25">
      <c r="A27" s="1"/>
      <c r="B27" s="1" t="s">
        <v>27</v>
      </c>
      <c r="C27" s="6">
        <f>C24*D27</f>
        <v>263.58487200000002</v>
      </c>
      <c r="D27" s="12">
        <v>0.2888</v>
      </c>
      <c r="E27" s="3" t="s">
        <v>27</v>
      </c>
      <c r="F27" s="10">
        <f>F24*0.2888</f>
        <v>15.950424</v>
      </c>
      <c r="G27" s="9" t="s">
        <v>54</v>
      </c>
      <c r="H27" s="13" t="s">
        <v>55</v>
      </c>
      <c r="I27" s="6">
        <v>67.64</v>
      </c>
      <c r="J27" s="6">
        <v>29.61</v>
      </c>
      <c r="K27" s="1"/>
    </row>
    <row r="28" spans="1:11" ht="15.75" x14ac:dyDescent="0.25">
      <c r="A28" s="1"/>
      <c r="B28" s="1" t="s">
        <v>30</v>
      </c>
      <c r="C28" s="6">
        <f>C24*D28</f>
        <v>197.68865400000001</v>
      </c>
      <c r="D28" s="12">
        <v>0.21659999999999999</v>
      </c>
      <c r="E28" s="3" t="s">
        <v>30</v>
      </c>
      <c r="F28" s="10">
        <f>F24*0.2166</f>
        <v>11.962817999999999</v>
      </c>
      <c r="G28" s="9" t="s">
        <v>56</v>
      </c>
      <c r="H28" s="13" t="s">
        <v>57</v>
      </c>
      <c r="I28" s="6">
        <v>53.51</v>
      </c>
      <c r="J28" s="6">
        <v>23.43</v>
      </c>
      <c r="K28" s="1"/>
    </row>
    <row r="29" spans="1:11" ht="15.75" x14ac:dyDescent="0.25">
      <c r="A29" s="1"/>
      <c r="B29" s="1" t="s">
        <v>58</v>
      </c>
      <c r="C29" s="6">
        <f>C24*D29</f>
        <v>131.79243600000001</v>
      </c>
      <c r="D29" s="12">
        <v>0.1444</v>
      </c>
      <c r="E29" s="3" t="s">
        <v>58</v>
      </c>
      <c r="F29" s="10">
        <f>F24*0.1444</f>
        <v>7.975212</v>
      </c>
      <c r="G29" s="10"/>
      <c r="H29" s="13" t="s">
        <v>59</v>
      </c>
      <c r="I29" s="6">
        <v>45.62</v>
      </c>
      <c r="J29" s="6">
        <v>19.98</v>
      </c>
      <c r="K29" s="1"/>
    </row>
  </sheetData>
  <sheetProtection password="CAB1" sheet="1" objects="1" scenarios="1"/>
  <mergeCells count="6">
    <mergeCell ref="E23:F23"/>
    <mergeCell ref="A1:K1"/>
    <mergeCell ref="H2:J2"/>
    <mergeCell ref="H6:I6"/>
    <mergeCell ref="H12:I12"/>
    <mergeCell ref="H18:I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O21" sqref="O21"/>
    </sheetView>
  </sheetViews>
  <sheetFormatPr baseColWidth="10" defaultRowHeight="15" x14ac:dyDescent="0.25"/>
  <sheetData>
    <row r="1" spans="1:13" x14ac:dyDescent="0.25">
      <c r="A1" s="48" t="s">
        <v>139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47" t="s">
        <v>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1">
        <v>11</v>
      </c>
      <c r="L4" s="21">
        <v>12</v>
      </c>
      <c r="M4" s="21">
        <v>13</v>
      </c>
    </row>
    <row r="5" spans="1:13" x14ac:dyDescent="0.25">
      <c r="A5" s="22">
        <v>44.18</v>
      </c>
      <c r="B5" s="23">
        <f>$A$5*B4</f>
        <v>88.36</v>
      </c>
      <c r="C5" s="23">
        <f t="shared" ref="C5:M5" si="0">$A$5*C4</f>
        <v>132.54</v>
      </c>
      <c r="D5" s="23">
        <f t="shared" si="0"/>
        <v>176.72</v>
      </c>
      <c r="E5" s="23">
        <f t="shared" si="0"/>
        <v>220.9</v>
      </c>
      <c r="F5" s="23">
        <f t="shared" si="0"/>
        <v>265.08</v>
      </c>
      <c r="G5" s="23">
        <f t="shared" si="0"/>
        <v>309.26</v>
      </c>
      <c r="H5" s="23">
        <f t="shared" si="0"/>
        <v>353.44</v>
      </c>
      <c r="I5" s="23">
        <f t="shared" si="0"/>
        <v>397.62</v>
      </c>
      <c r="J5" s="23">
        <f t="shared" si="0"/>
        <v>441.8</v>
      </c>
      <c r="K5" s="23">
        <f t="shared" si="0"/>
        <v>485.98</v>
      </c>
      <c r="L5" s="23">
        <f t="shared" si="0"/>
        <v>530.16</v>
      </c>
      <c r="M5" s="23">
        <f t="shared" si="0"/>
        <v>574.34</v>
      </c>
    </row>
    <row r="6" spans="1:13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47" t="s">
        <v>140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2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</row>
    <row r="9" spans="1:13" x14ac:dyDescent="0.25">
      <c r="A9" s="22">
        <v>27.26</v>
      </c>
      <c r="B9" s="23">
        <f>$A$9*B8</f>
        <v>54.52</v>
      </c>
      <c r="C9" s="23">
        <f t="shared" ref="C9:M9" si="1">$A$9*C8</f>
        <v>81.78</v>
      </c>
      <c r="D9" s="23">
        <f t="shared" si="1"/>
        <v>109.04</v>
      </c>
      <c r="E9" s="23">
        <f t="shared" si="1"/>
        <v>136.30000000000001</v>
      </c>
      <c r="F9" s="23">
        <f t="shared" si="1"/>
        <v>163.56</v>
      </c>
      <c r="G9" s="23">
        <f t="shared" si="1"/>
        <v>190.82000000000002</v>
      </c>
      <c r="H9" s="23">
        <f t="shared" si="1"/>
        <v>218.08</v>
      </c>
      <c r="I9" s="23">
        <f t="shared" si="1"/>
        <v>245.34</v>
      </c>
      <c r="J9" s="23">
        <f t="shared" si="1"/>
        <v>272.60000000000002</v>
      </c>
      <c r="K9" s="23">
        <f t="shared" si="1"/>
        <v>299.86</v>
      </c>
      <c r="L9" s="23">
        <f t="shared" si="1"/>
        <v>327.12</v>
      </c>
      <c r="M9" s="23">
        <f t="shared" si="1"/>
        <v>354.38</v>
      </c>
    </row>
    <row r="10" spans="1:13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x14ac:dyDescent="0.25">
      <c r="A11" s="47" t="s">
        <v>50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x14ac:dyDescent="0.25">
      <c r="A12" s="21">
        <v>1</v>
      </c>
      <c r="B12" s="21">
        <v>2</v>
      </c>
      <c r="C12" s="21">
        <v>3</v>
      </c>
      <c r="D12" s="21">
        <v>4</v>
      </c>
      <c r="E12" s="21">
        <v>5</v>
      </c>
      <c r="F12" s="21">
        <v>6</v>
      </c>
      <c r="G12" s="21">
        <v>7</v>
      </c>
      <c r="H12" s="21">
        <v>8</v>
      </c>
      <c r="I12" s="21">
        <v>9</v>
      </c>
      <c r="J12" s="21">
        <v>10</v>
      </c>
      <c r="K12" s="21">
        <v>11</v>
      </c>
      <c r="L12" s="21">
        <v>12</v>
      </c>
      <c r="M12" s="21">
        <v>13</v>
      </c>
    </row>
    <row r="13" spans="1:13" x14ac:dyDescent="0.25">
      <c r="A13" s="22">
        <v>36.020000000000003</v>
      </c>
      <c r="B13" s="23">
        <f>$A$13*B12</f>
        <v>72.040000000000006</v>
      </c>
      <c r="C13" s="23">
        <f t="shared" ref="C13:M13" si="2">$A$13*C12</f>
        <v>108.06</v>
      </c>
      <c r="D13" s="23">
        <f t="shared" si="2"/>
        <v>144.08000000000001</v>
      </c>
      <c r="E13" s="23">
        <f t="shared" si="2"/>
        <v>180.10000000000002</v>
      </c>
      <c r="F13" s="23">
        <f t="shared" si="2"/>
        <v>216.12</v>
      </c>
      <c r="G13" s="23">
        <f t="shared" si="2"/>
        <v>252.14000000000001</v>
      </c>
      <c r="H13" s="23">
        <f t="shared" si="2"/>
        <v>288.16000000000003</v>
      </c>
      <c r="I13" s="23">
        <f t="shared" si="2"/>
        <v>324.18</v>
      </c>
      <c r="J13" s="23">
        <f t="shared" si="2"/>
        <v>360.20000000000005</v>
      </c>
      <c r="K13" s="23">
        <f t="shared" si="2"/>
        <v>396.22</v>
      </c>
      <c r="L13" s="23">
        <f t="shared" si="2"/>
        <v>432.24</v>
      </c>
      <c r="M13" s="23">
        <f t="shared" si="2"/>
        <v>468.26000000000005</v>
      </c>
    </row>
    <row r="14" spans="1:13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x14ac:dyDescent="0.25">
      <c r="A15" s="47" t="s">
        <v>141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 x14ac:dyDescent="0.25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  <c r="J16" s="21">
        <v>10</v>
      </c>
      <c r="K16" s="21">
        <v>11</v>
      </c>
      <c r="L16" s="21">
        <v>12</v>
      </c>
      <c r="M16" s="21">
        <v>13</v>
      </c>
    </row>
    <row r="17" spans="1:13" x14ac:dyDescent="0.25">
      <c r="A17" s="22">
        <v>26.26</v>
      </c>
      <c r="B17" s="23">
        <f>$A$17*B16</f>
        <v>52.52</v>
      </c>
      <c r="C17" s="23">
        <f t="shared" ref="C17:M17" si="3">$A$17*C16</f>
        <v>78.78</v>
      </c>
      <c r="D17" s="23">
        <f t="shared" si="3"/>
        <v>105.04</v>
      </c>
      <c r="E17" s="23">
        <f t="shared" si="3"/>
        <v>131.30000000000001</v>
      </c>
      <c r="F17" s="23">
        <f t="shared" si="3"/>
        <v>157.56</v>
      </c>
      <c r="G17" s="23">
        <f t="shared" si="3"/>
        <v>183.82000000000002</v>
      </c>
      <c r="H17" s="23">
        <f t="shared" si="3"/>
        <v>210.08</v>
      </c>
      <c r="I17" s="23">
        <f t="shared" si="3"/>
        <v>236.34</v>
      </c>
      <c r="J17" s="23">
        <f t="shared" si="3"/>
        <v>262.60000000000002</v>
      </c>
      <c r="K17" s="23">
        <f t="shared" si="3"/>
        <v>288.86</v>
      </c>
      <c r="L17" s="23">
        <f t="shared" si="3"/>
        <v>315.12</v>
      </c>
      <c r="M17" s="23">
        <f t="shared" si="3"/>
        <v>341.38</v>
      </c>
    </row>
    <row r="18" spans="1:13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47" t="s">
        <v>53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x14ac:dyDescent="0.25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</row>
    <row r="21" spans="1:13" x14ac:dyDescent="0.25">
      <c r="A21" s="22">
        <v>31.61</v>
      </c>
      <c r="B21" s="23">
        <f>$A$21*B20</f>
        <v>63.22</v>
      </c>
      <c r="C21" s="23">
        <f t="shared" ref="C21:M21" si="4">$A$21*C20</f>
        <v>94.83</v>
      </c>
      <c r="D21" s="23">
        <f t="shared" si="4"/>
        <v>126.44</v>
      </c>
      <c r="E21" s="23">
        <f t="shared" si="4"/>
        <v>158.05000000000001</v>
      </c>
      <c r="F21" s="23">
        <f t="shared" si="4"/>
        <v>189.66</v>
      </c>
      <c r="G21" s="23">
        <f t="shared" si="4"/>
        <v>221.26999999999998</v>
      </c>
      <c r="H21" s="23">
        <f t="shared" si="4"/>
        <v>252.88</v>
      </c>
      <c r="I21" s="23">
        <f t="shared" si="4"/>
        <v>284.49</v>
      </c>
      <c r="J21" s="23">
        <f t="shared" si="4"/>
        <v>316.10000000000002</v>
      </c>
      <c r="K21" s="23">
        <f t="shared" si="4"/>
        <v>347.71</v>
      </c>
      <c r="L21" s="23">
        <f t="shared" si="4"/>
        <v>379.32</v>
      </c>
      <c r="M21" s="23">
        <f t="shared" si="4"/>
        <v>410.93</v>
      </c>
    </row>
    <row r="22" spans="1:13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x14ac:dyDescent="0.25">
      <c r="A23" s="47" t="s">
        <v>142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x14ac:dyDescent="0.25">
      <c r="A24" s="21">
        <v>1</v>
      </c>
      <c r="B24" s="21">
        <v>2</v>
      </c>
      <c r="C24" s="21">
        <v>3</v>
      </c>
      <c r="D24" s="21">
        <v>4</v>
      </c>
      <c r="E24" s="21">
        <v>5</v>
      </c>
      <c r="F24" s="21">
        <v>6</v>
      </c>
      <c r="G24" s="21">
        <v>7</v>
      </c>
      <c r="H24" s="21">
        <v>8</v>
      </c>
      <c r="I24" s="21">
        <v>9</v>
      </c>
      <c r="J24" s="21">
        <v>10</v>
      </c>
      <c r="K24" s="21">
        <v>11</v>
      </c>
      <c r="L24" s="21">
        <v>12</v>
      </c>
      <c r="M24" s="21">
        <v>13</v>
      </c>
    </row>
    <row r="25" spans="1:13" x14ac:dyDescent="0.25">
      <c r="A25" s="22">
        <v>27.33</v>
      </c>
      <c r="B25" s="23">
        <f>$A$25*B24</f>
        <v>54.66</v>
      </c>
      <c r="C25" s="23">
        <f t="shared" ref="C25:M25" si="5">$A$25*C24</f>
        <v>81.99</v>
      </c>
      <c r="D25" s="23">
        <f t="shared" si="5"/>
        <v>109.32</v>
      </c>
      <c r="E25" s="23">
        <f t="shared" si="5"/>
        <v>136.64999999999998</v>
      </c>
      <c r="F25" s="23">
        <f t="shared" si="5"/>
        <v>163.98</v>
      </c>
      <c r="G25" s="23">
        <f t="shared" si="5"/>
        <v>191.31</v>
      </c>
      <c r="H25" s="23">
        <f t="shared" si="5"/>
        <v>218.64</v>
      </c>
      <c r="I25" s="23">
        <f t="shared" si="5"/>
        <v>245.96999999999997</v>
      </c>
      <c r="J25" s="23">
        <f t="shared" si="5"/>
        <v>273.29999999999995</v>
      </c>
      <c r="K25" s="23">
        <f t="shared" si="5"/>
        <v>300.63</v>
      </c>
      <c r="L25" s="23">
        <f t="shared" si="5"/>
        <v>327.96</v>
      </c>
      <c r="M25" s="23">
        <f t="shared" si="5"/>
        <v>355.28999999999996</v>
      </c>
    </row>
    <row r="26" spans="1:13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x14ac:dyDescent="0.25">
      <c r="A27" s="47" t="s">
        <v>55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1:13" x14ac:dyDescent="0.25">
      <c r="A28" s="21">
        <v>1</v>
      </c>
      <c r="B28" s="21">
        <v>2</v>
      </c>
      <c r="C28" s="21">
        <v>3</v>
      </c>
      <c r="D28" s="21">
        <v>4</v>
      </c>
      <c r="E28" s="21">
        <v>5</v>
      </c>
      <c r="F28" s="21">
        <v>6</v>
      </c>
      <c r="G28" s="21">
        <v>7</v>
      </c>
      <c r="H28" s="21">
        <v>8</v>
      </c>
      <c r="I28" s="21">
        <v>9</v>
      </c>
      <c r="J28" s="21">
        <v>10</v>
      </c>
      <c r="K28" s="21">
        <v>11</v>
      </c>
      <c r="L28" s="21">
        <v>12</v>
      </c>
      <c r="M28" s="21">
        <v>13</v>
      </c>
    </row>
    <row r="29" spans="1:13" x14ac:dyDescent="0.25">
      <c r="A29" s="22">
        <v>27.26</v>
      </c>
      <c r="B29" s="23">
        <f>$A$29*B28</f>
        <v>54.52</v>
      </c>
      <c r="C29" s="23">
        <f t="shared" ref="C29:M29" si="6">$A$29*C28</f>
        <v>81.78</v>
      </c>
      <c r="D29" s="23">
        <f t="shared" si="6"/>
        <v>109.04</v>
      </c>
      <c r="E29" s="23">
        <f t="shared" si="6"/>
        <v>136.30000000000001</v>
      </c>
      <c r="F29" s="23">
        <f t="shared" si="6"/>
        <v>163.56</v>
      </c>
      <c r="G29" s="23">
        <f t="shared" si="6"/>
        <v>190.82000000000002</v>
      </c>
      <c r="H29" s="23">
        <f t="shared" si="6"/>
        <v>218.08</v>
      </c>
      <c r="I29" s="23">
        <f t="shared" si="6"/>
        <v>245.34</v>
      </c>
      <c r="J29" s="23">
        <f t="shared" si="6"/>
        <v>272.60000000000002</v>
      </c>
      <c r="K29" s="23">
        <f t="shared" si="6"/>
        <v>299.86</v>
      </c>
      <c r="L29" s="23">
        <f t="shared" si="6"/>
        <v>327.12</v>
      </c>
      <c r="M29" s="23">
        <f t="shared" si="6"/>
        <v>354.38</v>
      </c>
    </row>
    <row r="30" spans="1:13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A31" s="47" t="s">
        <v>143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x14ac:dyDescent="0.25">
      <c r="A32" s="21">
        <v>1</v>
      </c>
      <c r="B32" s="21">
        <v>2</v>
      </c>
      <c r="C32" s="21">
        <v>3</v>
      </c>
      <c r="D32" s="21">
        <v>4</v>
      </c>
      <c r="E32" s="21">
        <v>5</v>
      </c>
      <c r="F32" s="21">
        <v>6</v>
      </c>
      <c r="G32" s="21">
        <v>7</v>
      </c>
      <c r="H32" s="21">
        <v>8</v>
      </c>
      <c r="I32" s="21">
        <v>9</v>
      </c>
      <c r="J32" s="21">
        <v>10</v>
      </c>
      <c r="K32" s="21">
        <v>11</v>
      </c>
      <c r="L32" s="21">
        <v>12</v>
      </c>
      <c r="M32" s="21">
        <v>13</v>
      </c>
    </row>
    <row r="33" spans="1:13" x14ac:dyDescent="0.25">
      <c r="A33" s="22">
        <v>23.54</v>
      </c>
      <c r="B33" s="23">
        <f>$A$33*B32</f>
        <v>47.08</v>
      </c>
      <c r="C33" s="23">
        <f t="shared" ref="C33:M33" si="7">$A$33*C32</f>
        <v>70.62</v>
      </c>
      <c r="D33" s="23">
        <f t="shared" si="7"/>
        <v>94.16</v>
      </c>
      <c r="E33" s="23">
        <f t="shared" si="7"/>
        <v>117.69999999999999</v>
      </c>
      <c r="F33" s="23">
        <f t="shared" si="7"/>
        <v>141.24</v>
      </c>
      <c r="G33" s="23">
        <f t="shared" si="7"/>
        <v>164.78</v>
      </c>
      <c r="H33" s="23">
        <f t="shared" si="7"/>
        <v>188.32</v>
      </c>
      <c r="I33" s="23">
        <f t="shared" si="7"/>
        <v>211.85999999999999</v>
      </c>
      <c r="J33" s="23">
        <f t="shared" si="7"/>
        <v>235.39999999999998</v>
      </c>
      <c r="K33" s="23">
        <f t="shared" si="7"/>
        <v>258.94</v>
      </c>
      <c r="L33" s="23">
        <f t="shared" si="7"/>
        <v>282.48</v>
      </c>
      <c r="M33" s="23">
        <f t="shared" si="7"/>
        <v>306.02</v>
      </c>
    </row>
    <row r="34" spans="1:13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x14ac:dyDescent="0.25">
      <c r="A35" s="47" t="s">
        <v>57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x14ac:dyDescent="0.25">
      <c r="A36" s="21">
        <v>1</v>
      </c>
      <c r="B36" s="21">
        <v>2</v>
      </c>
      <c r="C36" s="21">
        <v>3</v>
      </c>
      <c r="D36" s="21">
        <v>4</v>
      </c>
      <c r="E36" s="21">
        <v>5</v>
      </c>
      <c r="F36" s="21">
        <v>6</v>
      </c>
      <c r="G36" s="21">
        <v>7</v>
      </c>
      <c r="H36" s="21">
        <v>8</v>
      </c>
      <c r="I36" s="21">
        <v>9</v>
      </c>
      <c r="J36" s="21">
        <v>10</v>
      </c>
      <c r="K36" s="21">
        <v>11</v>
      </c>
      <c r="L36" s="21">
        <v>12</v>
      </c>
      <c r="M36" s="21">
        <v>13</v>
      </c>
    </row>
    <row r="37" spans="1:13" x14ac:dyDescent="0.25">
      <c r="A37" s="22">
        <v>18.149999999999999</v>
      </c>
      <c r="B37" s="23">
        <f>$A$37*B36</f>
        <v>36.299999999999997</v>
      </c>
      <c r="C37" s="23">
        <f t="shared" ref="C37:M37" si="8">$A$37*C36</f>
        <v>54.449999999999996</v>
      </c>
      <c r="D37" s="23">
        <f t="shared" si="8"/>
        <v>72.599999999999994</v>
      </c>
      <c r="E37" s="23">
        <f t="shared" si="8"/>
        <v>90.75</v>
      </c>
      <c r="F37" s="23">
        <f t="shared" si="8"/>
        <v>108.89999999999999</v>
      </c>
      <c r="G37" s="23">
        <f t="shared" si="8"/>
        <v>127.04999999999998</v>
      </c>
      <c r="H37" s="23">
        <f t="shared" si="8"/>
        <v>145.19999999999999</v>
      </c>
      <c r="I37" s="23">
        <f t="shared" si="8"/>
        <v>163.35</v>
      </c>
      <c r="J37" s="23">
        <f t="shared" si="8"/>
        <v>181.5</v>
      </c>
      <c r="K37" s="23">
        <f t="shared" si="8"/>
        <v>199.64999999999998</v>
      </c>
      <c r="L37" s="23">
        <f t="shared" si="8"/>
        <v>217.79999999999998</v>
      </c>
      <c r="M37" s="23">
        <f t="shared" si="8"/>
        <v>235.95</v>
      </c>
    </row>
    <row r="38" spans="1:13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47" t="s">
        <v>144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x14ac:dyDescent="0.25">
      <c r="A40" s="21">
        <v>1</v>
      </c>
      <c r="B40" s="21">
        <v>2</v>
      </c>
      <c r="C40" s="21">
        <v>3</v>
      </c>
      <c r="D40" s="21">
        <v>4</v>
      </c>
      <c r="E40" s="21">
        <v>5</v>
      </c>
      <c r="F40" s="21">
        <v>6</v>
      </c>
      <c r="G40" s="21">
        <v>7</v>
      </c>
      <c r="H40" s="21">
        <v>8</v>
      </c>
      <c r="I40" s="21">
        <v>9</v>
      </c>
      <c r="J40" s="21">
        <v>10</v>
      </c>
      <c r="K40" s="21">
        <v>11</v>
      </c>
      <c r="L40" s="21">
        <v>12</v>
      </c>
      <c r="M40" s="21">
        <v>13</v>
      </c>
    </row>
    <row r="41" spans="1:13" x14ac:dyDescent="0.25">
      <c r="A41" s="22">
        <v>18.37</v>
      </c>
      <c r="B41" s="23">
        <f>$A$41*B40</f>
        <v>36.74</v>
      </c>
      <c r="C41" s="23">
        <f t="shared" ref="C41:M41" si="9">$A$41*C40</f>
        <v>55.11</v>
      </c>
      <c r="D41" s="23">
        <f t="shared" si="9"/>
        <v>73.48</v>
      </c>
      <c r="E41" s="23">
        <f t="shared" si="9"/>
        <v>91.850000000000009</v>
      </c>
      <c r="F41" s="23">
        <f t="shared" si="9"/>
        <v>110.22</v>
      </c>
      <c r="G41" s="23">
        <f t="shared" si="9"/>
        <v>128.59</v>
      </c>
      <c r="H41" s="23">
        <f t="shared" si="9"/>
        <v>146.96</v>
      </c>
      <c r="I41" s="23">
        <f t="shared" si="9"/>
        <v>165.33</v>
      </c>
      <c r="J41" s="23">
        <f t="shared" si="9"/>
        <v>183.70000000000002</v>
      </c>
      <c r="K41" s="23">
        <f t="shared" si="9"/>
        <v>202.07000000000002</v>
      </c>
      <c r="L41" s="23">
        <f t="shared" si="9"/>
        <v>220.44</v>
      </c>
      <c r="M41" s="23">
        <f t="shared" si="9"/>
        <v>238.81</v>
      </c>
    </row>
    <row r="42" spans="1:13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47" t="s">
        <v>145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x14ac:dyDescent="0.25">
      <c r="A44" s="21">
        <v>1</v>
      </c>
      <c r="B44" s="21">
        <v>2</v>
      </c>
      <c r="C44" s="21">
        <v>3</v>
      </c>
      <c r="D44" s="21">
        <v>4</v>
      </c>
      <c r="E44" s="21">
        <v>5</v>
      </c>
      <c r="F44" s="21">
        <v>6</v>
      </c>
      <c r="G44" s="21">
        <v>7</v>
      </c>
      <c r="H44" s="21">
        <v>8</v>
      </c>
      <c r="I44" s="21">
        <v>9</v>
      </c>
      <c r="J44" s="21">
        <v>10</v>
      </c>
      <c r="K44" s="21">
        <v>11</v>
      </c>
      <c r="L44" s="21">
        <v>12</v>
      </c>
      <c r="M44" s="21">
        <v>13</v>
      </c>
    </row>
    <row r="45" spans="1:13" x14ac:dyDescent="0.25">
      <c r="A45" s="22">
        <v>13.96</v>
      </c>
      <c r="B45" s="23">
        <f>$A$45*B44</f>
        <v>27.92</v>
      </c>
      <c r="C45" s="23">
        <f t="shared" ref="C45:M45" si="10">$A$45*C44</f>
        <v>41.88</v>
      </c>
      <c r="D45" s="23">
        <f t="shared" si="10"/>
        <v>55.84</v>
      </c>
      <c r="E45" s="23">
        <f t="shared" si="10"/>
        <v>69.800000000000011</v>
      </c>
      <c r="F45" s="23">
        <f t="shared" si="10"/>
        <v>83.76</v>
      </c>
      <c r="G45" s="23">
        <f t="shared" si="10"/>
        <v>97.72</v>
      </c>
      <c r="H45" s="23">
        <f t="shared" si="10"/>
        <v>111.68</v>
      </c>
      <c r="I45" s="23">
        <f t="shared" si="10"/>
        <v>125.64000000000001</v>
      </c>
      <c r="J45" s="23">
        <f t="shared" si="10"/>
        <v>139.60000000000002</v>
      </c>
      <c r="K45" s="23">
        <f t="shared" si="10"/>
        <v>153.56</v>
      </c>
      <c r="L45" s="23">
        <f t="shared" si="10"/>
        <v>167.52</v>
      </c>
      <c r="M45" s="23">
        <f t="shared" si="10"/>
        <v>181.48000000000002</v>
      </c>
    </row>
    <row r="46" spans="1:13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x14ac:dyDescent="0.25">
      <c r="A47" s="47" t="s">
        <v>146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 x14ac:dyDescent="0.25">
      <c r="A48" s="21">
        <v>1</v>
      </c>
      <c r="B48" s="21">
        <v>2</v>
      </c>
      <c r="C48" s="21">
        <v>3</v>
      </c>
      <c r="D48" s="21">
        <v>4</v>
      </c>
      <c r="E48" s="21">
        <v>5</v>
      </c>
      <c r="F48" s="21">
        <v>6</v>
      </c>
      <c r="G48" s="21">
        <v>7</v>
      </c>
      <c r="H48" s="21">
        <v>8</v>
      </c>
      <c r="I48" s="21">
        <v>9</v>
      </c>
      <c r="J48" s="21">
        <v>10</v>
      </c>
      <c r="K48" s="21">
        <v>11</v>
      </c>
      <c r="L48" s="21">
        <v>12</v>
      </c>
      <c r="M48" s="21">
        <v>13</v>
      </c>
    </row>
    <row r="49" spans="1:13" x14ac:dyDescent="0.25">
      <c r="A49" s="22">
        <v>13.96</v>
      </c>
      <c r="B49" s="23">
        <f>$A$49*B48</f>
        <v>27.92</v>
      </c>
      <c r="C49" s="23">
        <f t="shared" ref="C49:M49" si="11">$A$49*C48</f>
        <v>41.88</v>
      </c>
      <c r="D49" s="23">
        <f t="shared" si="11"/>
        <v>55.84</v>
      </c>
      <c r="E49" s="23">
        <f t="shared" si="11"/>
        <v>69.800000000000011</v>
      </c>
      <c r="F49" s="23">
        <f t="shared" si="11"/>
        <v>83.76</v>
      </c>
      <c r="G49" s="23">
        <f t="shared" si="11"/>
        <v>97.72</v>
      </c>
      <c r="H49" s="23">
        <f t="shared" si="11"/>
        <v>111.68</v>
      </c>
      <c r="I49" s="23">
        <f t="shared" si="11"/>
        <v>125.64000000000001</v>
      </c>
      <c r="J49" s="23">
        <f t="shared" si="11"/>
        <v>139.60000000000002</v>
      </c>
      <c r="K49" s="23">
        <f t="shared" si="11"/>
        <v>153.56</v>
      </c>
      <c r="L49" s="23">
        <f t="shared" si="11"/>
        <v>167.52</v>
      </c>
      <c r="M49" s="23">
        <f t="shared" si="11"/>
        <v>181.48000000000002</v>
      </c>
    </row>
  </sheetData>
  <sheetProtection password="CAB1" sheet="1" objects="1" scenarios="1"/>
  <mergeCells count="13">
    <mergeCell ref="A19:M19"/>
    <mergeCell ref="A1:M1"/>
    <mergeCell ref="A3:M3"/>
    <mergeCell ref="A7:M7"/>
    <mergeCell ref="A11:M11"/>
    <mergeCell ref="A15:M15"/>
    <mergeCell ref="A47:M47"/>
    <mergeCell ref="A23:M23"/>
    <mergeCell ref="A27:M27"/>
    <mergeCell ref="A31:M31"/>
    <mergeCell ref="A35:M35"/>
    <mergeCell ref="A39:M39"/>
    <mergeCell ref="A43:M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F16" sqref="F16"/>
    </sheetView>
  </sheetViews>
  <sheetFormatPr baseColWidth="10" defaultRowHeight="15" x14ac:dyDescent="0.25"/>
  <cols>
    <col min="1" max="1" width="28.85546875" customWidth="1"/>
  </cols>
  <sheetData>
    <row r="1" spans="1:8" ht="15.75" x14ac:dyDescent="0.25">
      <c r="A1" s="24" t="s">
        <v>104</v>
      </c>
      <c r="B1" s="25"/>
      <c r="C1" s="25"/>
      <c r="D1" s="25"/>
      <c r="E1" s="25"/>
      <c r="F1" s="25"/>
      <c r="G1" s="25"/>
      <c r="H1" s="26"/>
    </row>
    <row r="2" spans="1:8" ht="15.75" x14ac:dyDescent="0.25">
      <c r="A2" s="1"/>
      <c r="B2" s="3" t="s">
        <v>105</v>
      </c>
      <c r="C2" s="3" t="s">
        <v>106</v>
      </c>
      <c r="D2" s="3" t="s">
        <v>107</v>
      </c>
      <c r="E2" s="3" t="s">
        <v>108</v>
      </c>
      <c r="F2" s="3" t="s">
        <v>109</v>
      </c>
      <c r="G2" s="3" t="s">
        <v>110</v>
      </c>
      <c r="H2" s="2"/>
    </row>
    <row r="3" spans="1:8" ht="15.75" x14ac:dyDescent="0.25">
      <c r="A3" s="1" t="s">
        <v>111</v>
      </c>
      <c r="B3" s="6">
        <v>153.84</v>
      </c>
      <c r="C3" s="6">
        <f>B3*2</f>
        <v>307.68</v>
      </c>
      <c r="D3" s="6">
        <f>B3*3</f>
        <v>461.52</v>
      </c>
      <c r="E3" s="6">
        <f>B3*4</f>
        <v>615.36</v>
      </c>
      <c r="F3" s="6">
        <f>B3*5</f>
        <v>769.2</v>
      </c>
      <c r="G3" s="6">
        <f>B3*6</f>
        <v>923.04</v>
      </c>
      <c r="H3" s="2"/>
    </row>
    <row r="4" spans="1:8" ht="15.75" x14ac:dyDescent="0.25">
      <c r="A4" s="1" t="s">
        <v>112</v>
      </c>
      <c r="B4" s="6">
        <v>124.6</v>
      </c>
      <c r="C4" s="6">
        <f>B4*2</f>
        <v>249.2</v>
      </c>
      <c r="D4" s="6">
        <f>B4*3</f>
        <v>373.79999999999995</v>
      </c>
      <c r="E4" s="6">
        <f>B4*4</f>
        <v>498.4</v>
      </c>
      <c r="F4" s="6">
        <f>B4*5</f>
        <v>623</v>
      </c>
      <c r="G4" s="6">
        <f>B4*6</f>
        <v>747.59999999999991</v>
      </c>
      <c r="H4" s="2"/>
    </row>
    <row r="5" spans="1:8" ht="15.75" x14ac:dyDescent="0.25">
      <c r="A5" s="1" t="s">
        <v>113</v>
      </c>
      <c r="B5" s="6">
        <v>105.45</v>
      </c>
      <c r="C5" s="6">
        <f>B5*2</f>
        <v>210.9</v>
      </c>
      <c r="D5" s="6">
        <f>B5*3</f>
        <v>316.35000000000002</v>
      </c>
      <c r="E5" s="6">
        <f>B5*4</f>
        <v>421.8</v>
      </c>
      <c r="F5" s="6">
        <f>B5*5</f>
        <v>527.25</v>
      </c>
      <c r="G5" s="6">
        <f>B5*6</f>
        <v>632.70000000000005</v>
      </c>
      <c r="H5" s="2"/>
    </row>
    <row r="6" spans="1:8" ht="15.75" x14ac:dyDescent="0.25">
      <c r="A6" s="27"/>
      <c r="B6" s="27"/>
      <c r="C6" s="27"/>
      <c r="D6" s="27"/>
      <c r="E6" s="27"/>
      <c r="F6" s="27"/>
      <c r="G6" s="27"/>
      <c r="H6" s="27"/>
    </row>
    <row r="7" spans="1:8" ht="15.75" x14ac:dyDescent="0.25">
      <c r="A7" s="27"/>
      <c r="B7" s="27"/>
      <c r="C7" s="27"/>
      <c r="D7" s="27"/>
      <c r="E7" s="27"/>
      <c r="F7" s="27"/>
      <c r="G7" s="27"/>
      <c r="H7" s="27"/>
    </row>
    <row r="8" spans="1:8" ht="15.75" x14ac:dyDescent="0.25">
      <c r="A8" s="52"/>
      <c r="B8" s="53"/>
      <c r="C8" s="54"/>
      <c r="D8" s="27"/>
      <c r="E8" s="27"/>
      <c r="F8" s="27"/>
      <c r="G8" s="27"/>
      <c r="H8" s="27"/>
    </row>
    <row r="9" spans="1:8" ht="15.75" x14ac:dyDescent="0.25">
      <c r="A9" s="27"/>
      <c r="B9" s="27"/>
      <c r="C9" s="27"/>
      <c r="D9" s="27"/>
      <c r="E9" s="27"/>
      <c r="F9" s="27"/>
      <c r="G9" s="27"/>
      <c r="H9" s="27"/>
    </row>
    <row r="10" spans="1:8" ht="15.75" x14ac:dyDescent="0.25">
      <c r="A10" s="27"/>
      <c r="B10" s="42" t="s">
        <v>125</v>
      </c>
      <c r="C10" s="43"/>
      <c r="D10" s="43"/>
      <c r="E10" s="43"/>
      <c r="F10" s="44"/>
      <c r="G10" s="27"/>
      <c r="H10" s="27"/>
    </row>
    <row r="11" spans="1:8" ht="15.75" x14ac:dyDescent="0.25">
      <c r="A11" s="27"/>
      <c r="B11" s="27"/>
      <c r="C11" s="27"/>
      <c r="D11" s="27"/>
      <c r="E11" s="27"/>
      <c r="F11" s="27"/>
      <c r="G11" s="27"/>
      <c r="H11" s="27"/>
    </row>
    <row r="12" spans="1:8" ht="15.75" x14ac:dyDescent="0.25">
      <c r="A12" s="49" t="s">
        <v>126</v>
      </c>
      <c r="B12" s="50"/>
      <c r="C12" s="51"/>
      <c r="D12" s="27"/>
      <c r="E12" s="2" t="s">
        <v>127</v>
      </c>
      <c r="F12" s="27"/>
      <c r="G12" s="27"/>
      <c r="H12" s="27"/>
    </row>
    <row r="13" spans="1:8" ht="15.75" x14ac:dyDescent="0.25">
      <c r="A13" s="27"/>
      <c r="B13" s="1"/>
      <c r="C13" s="28" t="s">
        <v>128</v>
      </c>
      <c r="D13" s="27"/>
      <c r="E13" s="2" t="s">
        <v>129</v>
      </c>
      <c r="F13" s="27"/>
      <c r="G13" s="27"/>
      <c r="H13" s="27"/>
    </row>
    <row r="14" spans="1:8" ht="15.75" x14ac:dyDescent="0.25">
      <c r="A14" s="27"/>
      <c r="B14" s="27"/>
      <c r="C14" s="27"/>
      <c r="D14" s="27"/>
      <c r="E14" s="27"/>
      <c r="F14" s="27"/>
      <c r="G14" s="27"/>
      <c r="H14" s="27"/>
    </row>
    <row r="15" spans="1:8" ht="15.75" x14ac:dyDescent="0.25">
      <c r="A15" s="2"/>
      <c r="B15" s="2"/>
      <c r="C15" s="2" t="s">
        <v>130</v>
      </c>
      <c r="D15" s="2" t="s">
        <v>131</v>
      </c>
      <c r="E15" s="2" t="s">
        <v>132</v>
      </c>
      <c r="F15" s="2" t="s">
        <v>133</v>
      </c>
      <c r="G15" s="2" t="s">
        <v>134</v>
      </c>
      <c r="H15" s="2"/>
    </row>
    <row r="16" spans="1:8" ht="15.75" x14ac:dyDescent="0.25">
      <c r="A16" s="2"/>
      <c r="B16" s="1" t="s">
        <v>135</v>
      </c>
      <c r="C16" s="2">
        <v>784.27</v>
      </c>
      <c r="D16" s="2">
        <f>C16*2</f>
        <v>1568.54</v>
      </c>
      <c r="E16" s="2">
        <f>C16*3</f>
        <v>2352.81</v>
      </c>
      <c r="F16" s="2">
        <f>C16*4</f>
        <v>3137.08</v>
      </c>
      <c r="G16" s="2">
        <f>C16*5</f>
        <v>3921.35</v>
      </c>
      <c r="H16" s="2"/>
    </row>
    <row r="17" spans="1:8" ht="15.75" x14ac:dyDescent="0.25">
      <c r="A17" s="2"/>
      <c r="B17" s="1" t="s">
        <v>136</v>
      </c>
      <c r="C17" s="2">
        <v>784.27</v>
      </c>
      <c r="D17" s="2">
        <f>C17*2</f>
        <v>1568.54</v>
      </c>
      <c r="E17" s="2">
        <f>C17*3</f>
        <v>2352.81</v>
      </c>
      <c r="F17" s="2">
        <f>C17*4</f>
        <v>3137.08</v>
      </c>
      <c r="G17" s="2">
        <f>C17*5</f>
        <v>3921.35</v>
      </c>
      <c r="H17" s="2"/>
    </row>
  </sheetData>
  <sheetProtection password="CAB1" sheet="1" objects="1" scenarios="1"/>
  <mergeCells count="3">
    <mergeCell ref="A12:C12"/>
    <mergeCell ref="A8:C8"/>
    <mergeCell ref="B10:F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G19" sqref="G19"/>
    </sheetView>
  </sheetViews>
  <sheetFormatPr baseColWidth="10" defaultRowHeight="15" x14ac:dyDescent="0.25"/>
  <sheetData>
    <row r="1" spans="1:6" ht="18" x14ac:dyDescent="0.25">
      <c r="A1" s="15"/>
      <c r="B1" s="58" t="s">
        <v>114</v>
      </c>
      <c r="C1" s="59"/>
      <c r="D1" s="59"/>
      <c r="E1" s="59"/>
      <c r="F1" s="60"/>
    </row>
    <row r="2" spans="1:6" x14ac:dyDescent="0.25">
      <c r="A2" s="15"/>
      <c r="B2" s="15"/>
      <c r="C2" s="15"/>
      <c r="D2" s="15"/>
      <c r="E2" s="15"/>
      <c r="F2" s="15"/>
    </row>
    <row r="3" spans="1:6" ht="18" x14ac:dyDescent="0.25">
      <c r="A3" s="55" t="s">
        <v>115</v>
      </c>
      <c r="B3" s="56"/>
      <c r="C3" s="57"/>
      <c r="D3" s="15"/>
      <c r="E3" s="6">
        <v>1475.24</v>
      </c>
    </row>
    <row r="4" spans="1:6" ht="18" x14ac:dyDescent="0.25">
      <c r="A4" s="55" t="s">
        <v>116</v>
      </c>
      <c r="B4" s="56"/>
      <c r="C4" s="57"/>
      <c r="D4" s="15"/>
      <c r="E4" s="6">
        <v>666.93</v>
      </c>
      <c r="F4" s="15"/>
    </row>
    <row r="5" spans="1:6" ht="18" x14ac:dyDescent="0.25">
      <c r="A5" s="55" t="s">
        <v>117</v>
      </c>
      <c r="B5" s="56"/>
      <c r="C5" s="57"/>
      <c r="D5" s="15"/>
      <c r="E5" s="6">
        <v>519.99</v>
      </c>
      <c r="F5" s="15"/>
    </row>
    <row r="6" spans="1:6" ht="18" x14ac:dyDescent="0.25">
      <c r="A6" s="55" t="s">
        <v>118</v>
      </c>
      <c r="B6" s="56"/>
      <c r="C6" s="57"/>
      <c r="D6" s="15"/>
      <c r="E6" s="6">
        <v>280.61</v>
      </c>
      <c r="F6" s="15"/>
    </row>
    <row r="7" spans="1:6" ht="18" x14ac:dyDescent="0.25">
      <c r="A7" s="55" t="s">
        <v>119</v>
      </c>
      <c r="B7" s="56"/>
      <c r="C7" s="57"/>
      <c r="D7" s="15"/>
      <c r="E7" s="6">
        <v>376.27</v>
      </c>
      <c r="F7" s="15"/>
    </row>
    <row r="8" spans="1:6" ht="18" x14ac:dyDescent="0.25">
      <c r="A8" s="55" t="s">
        <v>120</v>
      </c>
      <c r="B8" s="56"/>
      <c r="C8" s="57"/>
      <c r="D8" s="15"/>
      <c r="E8" s="6">
        <v>202.27</v>
      </c>
      <c r="F8" s="15"/>
    </row>
    <row r="9" spans="1:6" ht="18" x14ac:dyDescent="0.25">
      <c r="A9" s="55" t="s">
        <v>121</v>
      </c>
      <c r="B9" s="56"/>
      <c r="C9" s="57"/>
      <c r="D9" s="15"/>
      <c r="E9" s="6">
        <v>202.27</v>
      </c>
      <c r="F9" s="15"/>
    </row>
    <row r="10" spans="1:6" ht="18" x14ac:dyDescent="0.25">
      <c r="A10" s="55" t="s">
        <v>122</v>
      </c>
      <c r="B10" s="56"/>
      <c r="C10" s="57"/>
      <c r="D10" s="15"/>
      <c r="E10" s="6">
        <v>376.27</v>
      </c>
      <c r="F10" s="15" t="s">
        <v>123</v>
      </c>
    </row>
    <row r="11" spans="1:6" ht="18" x14ac:dyDescent="0.25">
      <c r="A11" s="55" t="s">
        <v>124</v>
      </c>
      <c r="B11" s="56"/>
      <c r="C11" s="57"/>
      <c r="D11" s="15"/>
      <c r="E11" s="6">
        <v>146.32</v>
      </c>
      <c r="F11" s="15"/>
    </row>
  </sheetData>
  <sheetProtection password="CAB1" sheet="1" objects="1" scenarios="1"/>
  <mergeCells count="10">
    <mergeCell ref="A8:C8"/>
    <mergeCell ref="A9:C9"/>
    <mergeCell ref="A10:C10"/>
    <mergeCell ref="A11:C11"/>
    <mergeCell ref="B1:F1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sheetProtection password="CAB1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E45" sqref="E45"/>
    </sheetView>
  </sheetViews>
  <sheetFormatPr baseColWidth="10" defaultColWidth="9.140625" defaultRowHeight="15" x14ac:dyDescent="0.25"/>
  <cols>
    <col min="1" max="1" width="34.42578125" bestFit="1" customWidth="1"/>
    <col min="2" max="2" width="8.28515625" bestFit="1" customWidth="1"/>
    <col min="3" max="3" width="10" bestFit="1" customWidth="1"/>
    <col min="4" max="4" width="23" bestFit="1" customWidth="1"/>
    <col min="5" max="5" width="12.7109375" bestFit="1" customWidth="1"/>
    <col min="6" max="6" width="13.42578125" bestFit="1" customWidth="1"/>
    <col min="7" max="7" width="11.5703125" bestFit="1" customWidth="1"/>
    <col min="8" max="8" width="16.140625" bestFit="1" customWidth="1"/>
  </cols>
  <sheetData>
    <row r="1" spans="1:8" ht="15.75" x14ac:dyDescent="0.25">
      <c r="A1" s="61" t="s">
        <v>60</v>
      </c>
      <c r="B1" s="62"/>
      <c r="C1" s="62"/>
      <c r="D1" s="62"/>
      <c r="E1" s="62"/>
      <c r="F1" s="62"/>
      <c r="G1" s="62"/>
      <c r="H1" s="63"/>
    </row>
    <row r="2" spans="1:8" ht="15.75" x14ac:dyDescent="0.25">
      <c r="A2" s="29"/>
      <c r="B2" s="29"/>
      <c r="C2" s="29"/>
      <c r="D2" s="29"/>
      <c r="E2" s="29"/>
      <c r="F2" s="29"/>
      <c r="G2" s="29"/>
      <c r="H2" s="29"/>
    </row>
    <row r="3" spans="1:8" ht="15.75" x14ac:dyDescent="0.25">
      <c r="A3" s="30" t="s">
        <v>61</v>
      </c>
      <c r="B3" s="31" t="s">
        <v>62</v>
      </c>
      <c r="C3" s="14" t="s">
        <v>4</v>
      </c>
      <c r="D3" s="14" t="s">
        <v>63</v>
      </c>
      <c r="E3" s="14" t="s">
        <v>64</v>
      </c>
      <c r="F3" s="14" t="s">
        <v>7</v>
      </c>
      <c r="G3" s="14" t="s">
        <v>1</v>
      </c>
      <c r="H3" s="14" t="s">
        <v>65</v>
      </c>
    </row>
    <row r="4" spans="1:8" ht="15.75" x14ac:dyDescent="0.25">
      <c r="A4" s="30"/>
      <c r="B4" s="31"/>
      <c r="C4" s="14"/>
      <c r="D4" s="14"/>
      <c r="E4" s="30"/>
      <c r="F4" s="14"/>
      <c r="G4" s="32">
        <v>708.61</v>
      </c>
      <c r="H4" s="14"/>
    </row>
    <row r="5" spans="1:8" ht="15.75" x14ac:dyDescent="0.25">
      <c r="A5" s="30" t="s">
        <v>66</v>
      </c>
      <c r="B5" s="33" t="s">
        <v>16</v>
      </c>
      <c r="C5" s="32" t="str">
        <f>FIXED(C16*65%)</f>
        <v>746,42</v>
      </c>
      <c r="D5" s="5">
        <f>D16*65%</f>
        <v>843.22550000000001</v>
      </c>
      <c r="E5" s="5"/>
      <c r="F5" s="33">
        <f>C5+D5+E5</f>
        <v>1589.6455000000001</v>
      </c>
      <c r="G5" s="5">
        <f>G4*65%+D5</f>
        <v>1303.8220000000001</v>
      </c>
      <c r="H5" s="32" t="s">
        <v>67</v>
      </c>
    </row>
    <row r="6" spans="1:8" ht="15.75" x14ac:dyDescent="0.25">
      <c r="A6" s="34" t="s">
        <v>68</v>
      </c>
      <c r="B6" s="33"/>
      <c r="C6" s="32"/>
      <c r="D6" s="5"/>
      <c r="E6" s="5"/>
      <c r="F6" s="33"/>
      <c r="G6" s="5"/>
      <c r="H6" s="5"/>
    </row>
    <row r="7" spans="1:8" ht="15.75" x14ac:dyDescent="0.25">
      <c r="A7" s="30" t="s">
        <v>69</v>
      </c>
      <c r="B7" s="33" t="s">
        <v>16</v>
      </c>
      <c r="C7" s="32" t="str">
        <f>C5</f>
        <v>746,42</v>
      </c>
      <c r="D7" s="5">
        <f>D16*65%</f>
        <v>843.22550000000001</v>
      </c>
      <c r="E7" s="5">
        <f>F16*2%</f>
        <v>48.912199999999991</v>
      </c>
      <c r="F7" s="33">
        <f>C7+D7+E7</f>
        <v>1638.5577000000001</v>
      </c>
      <c r="G7" s="5">
        <f>G4*65%+D7+E7</f>
        <v>1352.7342000000001</v>
      </c>
      <c r="H7" s="32" t="s">
        <v>70</v>
      </c>
    </row>
    <row r="8" spans="1:8" ht="15.75" x14ac:dyDescent="0.25">
      <c r="A8" s="30"/>
      <c r="B8" s="33"/>
      <c r="C8" s="32"/>
      <c r="D8" s="5"/>
      <c r="E8" s="5"/>
      <c r="F8" s="33"/>
      <c r="G8" s="5"/>
      <c r="H8" s="32"/>
    </row>
    <row r="9" spans="1:8" ht="15.75" x14ac:dyDescent="0.25">
      <c r="A9" s="30" t="s">
        <v>71</v>
      </c>
      <c r="B9" s="33" t="s">
        <v>16</v>
      </c>
      <c r="C9" s="32" t="str">
        <f>C5</f>
        <v>746,42</v>
      </c>
      <c r="D9" s="5">
        <f>D16*65%</f>
        <v>843.22550000000001</v>
      </c>
      <c r="E9" s="32" t="str">
        <f>FIXED(F16*5%)</f>
        <v>122,28</v>
      </c>
      <c r="F9" s="33">
        <f>C9+D9+E9</f>
        <v>1711.9255000000001</v>
      </c>
      <c r="G9" s="5">
        <f>G4*65%+D9+E9</f>
        <v>1426.1020000000001</v>
      </c>
      <c r="H9" s="32" t="s">
        <v>72</v>
      </c>
    </row>
    <row r="10" spans="1:8" ht="15.75" x14ac:dyDescent="0.25">
      <c r="A10" s="30"/>
      <c r="B10" s="33"/>
      <c r="C10" s="5"/>
      <c r="D10" s="5"/>
      <c r="E10" s="5"/>
      <c r="F10" s="33"/>
      <c r="G10" s="5"/>
      <c r="H10" s="32"/>
    </row>
    <row r="11" spans="1:8" ht="15.75" x14ac:dyDescent="0.25">
      <c r="A11" s="5"/>
      <c r="B11" s="33"/>
      <c r="C11" s="5"/>
      <c r="D11" s="5"/>
      <c r="E11" s="5"/>
      <c r="F11" s="33"/>
      <c r="G11" s="5"/>
      <c r="H11" s="5"/>
    </row>
    <row r="12" spans="1:8" ht="15.75" x14ac:dyDescent="0.25">
      <c r="A12" s="30" t="s">
        <v>73</v>
      </c>
      <c r="B12" s="33" t="s">
        <v>16</v>
      </c>
      <c r="C12" s="5">
        <f>C16*90%</f>
        <v>1033.5059999999999</v>
      </c>
      <c r="D12" s="5">
        <f>D16*90%</f>
        <v>1167.5430000000001</v>
      </c>
      <c r="E12" s="5"/>
      <c r="F12" s="33">
        <f>C12+D12+E12</f>
        <v>2201.049</v>
      </c>
      <c r="G12" s="5">
        <f>G4*90%+D12</f>
        <v>1805.2920000000001</v>
      </c>
      <c r="H12" s="32" t="s">
        <v>74</v>
      </c>
    </row>
    <row r="13" spans="1:8" ht="15.75" x14ac:dyDescent="0.25">
      <c r="A13" s="34" t="s">
        <v>75</v>
      </c>
      <c r="B13" s="33"/>
      <c r="C13" s="5"/>
      <c r="D13" s="5"/>
      <c r="E13" s="5"/>
      <c r="F13" s="33"/>
      <c r="G13" s="5"/>
      <c r="H13" s="5"/>
    </row>
    <row r="14" spans="1:8" ht="15.75" x14ac:dyDescent="0.25">
      <c r="A14" s="5"/>
      <c r="B14" s="33"/>
      <c r="C14" s="5"/>
      <c r="D14" s="5"/>
      <c r="E14" s="5"/>
      <c r="F14" s="33"/>
      <c r="G14" s="5"/>
      <c r="H14" s="5"/>
    </row>
    <row r="15" spans="1:8" ht="15.75" x14ac:dyDescent="0.25">
      <c r="A15" s="5"/>
      <c r="B15" s="33"/>
      <c r="C15" s="5"/>
      <c r="D15" s="5"/>
      <c r="E15" s="5"/>
      <c r="F15" s="33"/>
      <c r="G15" s="5"/>
      <c r="H15" s="5"/>
    </row>
    <row r="16" spans="1:8" ht="15.75" x14ac:dyDescent="0.25">
      <c r="A16" s="30" t="s">
        <v>76</v>
      </c>
      <c r="B16" s="33" t="s">
        <v>16</v>
      </c>
      <c r="C16" s="5">
        <v>1148.3399999999999</v>
      </c>
      <c r="D16" s="5">
        <v>1297.27</v>
      </c>
      <c r="E16" s="5"/>
      <c r="F16" s="33">
        <f>C16+D16+E16</f>
        <v>2445.6099999999997</v>
      </c>
      <c r="G16" s="5">
        <f>G4+D16</f>
        <v>2005.88</v>
      </c>
      <c r="H16" s="32" t="s">
        <v>77</v>
      </c>
    </row>
    <row r="17" spans="1:8" ht="15.75" x14ac:dyDescent="0.25">
      <c r="A17" s="34" t="s">
        <v>78</v>
      </c>
      <c r="B17" s="33"/>
      <c r="C17" s="5"/>
      <c r="D17" s="5"/>
      <c r="E17" s="5"/>
      <c r="F17" s="33"/>
      <c r="G17" s="5"/>
      <c r="H17" s="5"/>
    </row>
    <row r="18" spans="1:8" ht="15.75" x14ac:dyDescent="0.25">
      <c r="A18" s="5"/>
      <c r="B18" s="33"/>
      <c r="C18" s="5"/>
      <c r="D18" s="5"/>
      <c r="E18" s="5"/>
      <c r="F18" s="33"/>
      <c r="G18" s="5"/>
      <c r="H18" s="5"/>
    </row>
    <row r="19" spans="1:8" ht="15.75" x14ac:dyDescent="0.25">
      <c r="A19" s="5"/>
      <c r="B19" s="33"/>
      <c r="C19" s="5"/>
      <c r="D19" s="5"/>
      <c r="E19" s="5"/>
      <c r="F19" s="33"/>
      <c r="G19" s="5"/>
      <c r="H19" s="5"/>
    </row>
    <row r="20" spans="1:8" ht="15.75" x14ac:dyDescent="0.25">
      <c r="A20" s="30" t="s">
        <v>79</v>
      </c>
      <c r="B20" s="33" t="s">
        <v>16</v>
      </c>
      <c r="C20" s="32" t="str">
        <f>FIXED(C16*85%)</f>
        <v>976,09</v>
      </c>
      <c r="D20" s="32" t="str">
        <f>FIXED(D16*85%)</f>
        <v>1.102,68</v>
      </c>
      <c r="E20" s="32"/>
      <c r="F20" s="33">
        <f>C20+D20+E20</f>
        <v>2078.77</v>
      </c>
      <c r="G20" s="5">
        <f>G4*85%+D20</f>
        <v>1704.9985000000001</v>
      </c>
      <c r="H20" s="32" t="s">
        <v>80</v>
      </c>
    </row>
    <row r="21" spans="1:8" ht="15.75" x14ac:dyDescent="0.25">
      <c r="A21" s="34" t="s">
        <v>81</v>
      </c>
      <c r="B21" s="33"/>
      <c r="C21" s="32"/>
      <c r="D21" s="32"/>
      <c r="E21" s="32"/>
      <c r="F21" s="33"/>
      <c r="G21" s="5"/>
      <c r="H21" s="5"/>
    </row>
    <row r="22" spans="1:8" ht="15.75" x14ac:dyDescent="0.25">
      <c r="A22" s="30" t="s">
        <v>82</v>
      </c>
      <c r="B22" s="33" t="s">
        <v>16</v>
      </c>
      <c r="C22" s="32" t="str">
        <f>FIXED(C16*85%)</f>
        <v>976,09</v>
      </c>
      <c r="D22" s="32" t="str">
        <f>FIXED(D16*85%)</f>
        <v>1.102,68</v>
      </c>
      <c r="E22" s="32">
        <f>E7</f>
        <v>48.912199999999991</v>
      </c>
      <c r="F22" s="33">
        <f>C22+D22+E22</f>
        <v>2127.6822000000002</v>
      </c>
      <c r="G22" s="5">
        <f>G4*85%+D22+E22</f>
        <v>1753.9107000000001</v>
      </c>
      <c r="H22" s="32" t="s">
        <v>83</v>
      </c>
    </row>
    <row r="23" spans="1:8" ht="15.75" x14ac:dyDescent="0.25">
      <c r="A23" s="30"/>
      <c r="B23" s="33"/>
      <c r="C23" s="32"/>
      <c r="D23" s="32"/>
      <c r="E23" s="32"/>
      <c r="F23" s="33"/>
      <c r="G23" s="5"/>
      <c r="H23" s="5"/>
    </row>
    <row r="24" spans="1:8" ht="15.75" x14ac:dyDescent="0.25">
      <c r="A24" s="30" t="s">
        <v>84</v>
      </c>
      <c r="B24" s="33" t="s">
        <v>16</v>
      </c>
      <c r="C24" s="32" t="str">
        <f>FIXED(C16*85%)</f>
        <v>976,09</v>
      </c>
      <c r="D24" s="32" t="str">
        <f>FIXED(D16*85%)</f>
        <v>1.102,68</v>
      </c>
      <c r="E24" s="32" t="str">
        <f>E9</f>
        <v>122,28</v>
      </c>
      <c r="F24" s="33">
        <f>C24+D24+E24</f>
        <v>2201.0500000000002</v>
      </c>
      <c r="G24" s="5">
        <f>G4*85%+D24+E24</f>
        <v>1827.2785000000001</v>
      </c>
      <c r="H24" s="32" t="s">
        <v>85</v>
      </c>
    </row>
    <row r="25" spans="1:8" ht="15.75" x14ac:dyDescent="0.25">
      <c r="A25" s="30"/>
      <c r="B25" s="33"/>
      <c r="C25" s="32"/>
      <c r="D25" s="32"/>
      <c r="E25" s="32"/>
      <c r="F25" s="33"/>
      <c r="G25" s="5"/>
      <c r="H25" s="5"/>
    </row>
    <row r="26" spans="1:8" ht="15.75" x14ac:dyDescent="0.25">
      <c r="A26" s="30" t="s">
        <v>148</v>
      </c>
      <c r="B26" s="33" t="s">
        <v>16</v>
      </c>
      <c r="C26" s="32">
        <v>918.63</v>
      </c>
      <c r="D26" s="32">
        <v>618.61</v>
      </c>
      <c r="E26" s="32"/>
      <c r="F26" s="33">
        <f>C26+D26+E26</f>
        <v>1537.24</v>
      </c>
      <c r="G26" s="5">
        <f>C26+D26+E26</f>
        <v>1537.24</v>
      </c>
      <c r="H26" s="5"/>
    </row>
    <row r="27" spans="1:8" ht="15.75" x14ac:dyDescent="0.25">
      <c r="A27" s="30" t="s">
        <v>149</v>
      </c>
      <c r="B27" s="33" t="s">
        <v>16</v>
      </c>
      <c r="C27" s="32">
        <f>C26</f>
        <v>918.63</v>
      </c>
      <c r="D27" s="32">
        <v>953.73</v>
      </c>
      <c r="E27" s="32"/>
      <c r="F27" s="33">
        <f>C27+D27+E27</f>
        <v>1872.3600000000001</v>
      </c>
      <c r="G27" s="5">
        <f>C27+D27+E27</f>
        <v>1872.3600000000001</v>
      </c>
      <c r="H27" s="5"/>
    </row>
    <row r="28" spans="1:8" ht="15.75" x14ac:dyDescent="0.25">
      <c r="A28" s="34"/>
      <c r="B28" s="33"/>
      <c r="C28" s="32"/>
      <c r="D28" s="32"/>
      <c r="E28" s="32"/>
      <c r="F28" s="33"/>
      <c r="G28" s="5"/>
      <c r="H28" s="5"/>
    </row>
    <row r="29" spans="1:8" ht="15.75" x14ac:dyDescent="0.25">
      <c r="A29" s="30" t="s">
        <v>86</v>
      </c>
      <c r="B29" s="14" t="s">
        <v>16</v>
      </c>
      <c r="C29" s="32" t="str">
        <f>FIXED(C16*60%)</f>
        <v>689,00</v>
      </c>
      <c r="D29" s="32" t="str">
        <f>FIXED(D16*60%)</f>
        <v>778,36</v>
      </c>
      <c r="E29" s="32"/>
      <c r="F29" s="33">
        <f>C29+D29</f>
        <v>1467.3600000000001</v>
      </c>
      <c r="G29" s="5">
        <f>G4*60%+D29</f>
        <v>1203.5260000000001</v>
      </c>
      <c r="H29" s="32" t="s">
        <v>87</v>
      </c>
    </row>
    <row r="30" spans="1:8" ht="15.75" x14ac:dyDescent="0.25">
      <c r="A30" s="34" t="s">
        <v>88</v>
      </c>
      <c r="B30" s="14"/>
      <c r="C30" s="32"/>
      <c r="D30" s="32"/>
      <c r="E30" s="32"/>
      <c r="F30" s="33"/>
      <c r="G30" s="5"/>
      <c r="H30" s="5"/>
    </row>
    <row r="31" spans="1:8" ht="15.75" x14ac:dyDescent="0.25">
      <c r="A31" s="30" t="s">
        <v>89</v>
      </c>
      <c r="B31" s="14" t="s">
        <v>20</v>
      </c>
      <c r="C31" s="32" t="str">
        <f>FIXED(C16*30%)</f>
        <v>344,50</v>
      </c>
      <c r="D31" s="32" t="str">
        <f>FIXED(D16*30%)</f>
        <v>389,18</v>
      </c>
      <c r="E31" s="32"/>
      <c r="F31" s="33">
        <f>C31+D31+E31</f>
        <v>733.68000000000006</v>
      </c>
      <c r="G31" s="5">
        <f>G4*30%+D31</f>
        <v>601.76300000000003</v>
      </c>
      <c r="H31" s="32" t="s">
        <v>90</v>
      </c>
    </row>
    <row r="32" spans="1:8" ht="15.75" x14ac:dyDescent="0.25">
      <c r="A32" s="34" t="s">
        <v>91</v>
      </c>
      <c r="B32" s="14" t="s">
        <v>24</v>
      </c>
      <c r="C32" s="32" t="str">
        <f>FIXED(C16*25%)</f>
        <v>287,09</v>
      </c>
      <c r="D32" s="32" t="str">
        <f>FIXED(D16*25%)</f>
        <v>324,32</v>
      </c>
      <c r="E32" s="32"/>
      <c r="F32" s="33">
        <f>C32+D32+E32</f>
        <v>611.41</v>
      </c>
      <c r="G32" s="5">
        <f>G4*25%+D32</f>
        <v>501.47249999999997</v>
      </c>
      <c r="H32" s="32" t="s">
        <v>92</v>
      </c>
    </row>
    <row r="33" spans="1:8" ht="15.75" x14ac:dyDescent="0.25">
      <c r="A33" s="30"/>
      <c r="B33" s="14" t="s">
        <v>27</v>
      </c>
      <c r="C33" s="32" t="str">
        <f>FIXED(C16*20%)</f>
        <v>229,67</v>
      </c>
      <c r="D33" s="32" t="str">
        <f>FIXED(D16*20%)</f>
        <v>259,45</v>
      </c>
      <c r="E33" s="32"/>
      <c r="F33" s="33">
        <f>C33+D33+E33</f>
        <v>489.12</v>
      </c>
      <c r="G33" s="5">
        <f>G4*20%+D33</f>
        <v>401.17200000000003</v>
      </c>
      <c r="H33" s="32" t="s">
        <v>93</v>
      </c>
    </row>
    <row r="34" spans="1:8" ht="15.75" x14ac:dyDescent="0.25">
      <c r="A34" s="30"/>
      <c r="B34" s="14" t="s">
        <v>30</v>
      </c>
      <c r="C34" s="32" t="str">
        <f>FIXED(C16*15%)</f>
        <v>172,25</v>
      </c>
      <c r="D34" s="32" t="str">
        <f>FIXED(D16*15%)</f>
        <v>194,59</v>
      </c>
      <c r="E34" s="32"/>
      <c r="F34" s="33">
        <f>C34+D34+E34</f>
        <v>366.84000000000003</v>
      </c>
      <c r="G34" s="5">
        <f>G4*15%+D34</f>
        <v>300.88150000000002</v>
      </c>
      <c r="H34" s="32" t="s">
        <v>94</v>
      </c>
    </row>
    <row r="35" spans="1:8" ht="15.75" x14ac:dyDescent="0.25">
      <c r="A35" s="5"/>
      <c r="B35" s="14" t="s">
        <v>58</v>
      </c>
      <c r="C35" s="32" t="str">
        <f>FIXED(C16*10%)</f>
        <v>114,83</v>
      </c>
      <c r="D35" s="32" t="str">
        <f>FIXED(D16*10%)</f>
        <v>129,73</v>
      </c>
      <c r="E35" s="5"/>
      <c r="F35" s="33">
        <f>C35+D35+E35</f>
        <v>244.56</v>
      </c>
      <c r="G35" s="5">
        <f>G4*10%+D35</f>
        <v>200.59100000000001</v>
      </c>
      <c r="H35" s="32" t="s">
        <v>95</v>
      </c>
    </row>
    <row r="36" spans="1:8" ht="15.75" x14ac:dyDescent="0.25">
      <c r="A36" s="5"/>
      <c r="B36" s="14"/>
      <c r="C36" s="32"/>
      <c r="D36" s="32"/>
      <c r="E36" s="5"/>
      <c r="F36" s="33"/>
      <c r="G36" s="5"/>
      <c r="H36" s="32"/>
    </row>
    <row r="37" spans="1:8" ht="15.75" x14ac:dyDescent="0.25">
      <c r="A37" s="30" t="s">
        <v>96</v>
      </c>
      <c r="B37" s="33"/>
      <c r="C37" s="32">
        <v>276.14</v>
      </c>
      <c r="D37" s="5"/>
      <c r="E37" s="5"/>
      <c r="F37" s="33"/>
      <c r="G37" s="5"/>
      <c r="H37" s="32"/>
    </row>
    <row r="38" spans="1:8" ht="15.75" x14ac:dyDescent="0.25">
      <c r="A38" s="34" t="s">
        <v>97</v>
      </c>
      <c r="B38" s="5"/>
      <c r="C38" s="5"/>
      <c r="D38" s="5"/>
      <c r="E38" s="5"/>
      <c r="F38" s="33"/>
      <c r="G38" s="5"/>
      <c r="H38" s="5"/>
    </row>
  </sheetData>
  <sheetProtection password="CAB1" sheet="1" objects="1" scenarios="1"/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F4" sqref="F4"/>
    </sheetView>
  </sheetViews>
  <sheetFormatPr baseColWidth="10" defaultColWidth="9.140625" defaultRowHeight="15" x14ac:dyDescent="0.25"/>
  <cols>
    <col min="1" max="1" width="27.28515625" bestFit="1" customWidth="1"/>
    <col min="2" max="2" width="14.42578125" bestFit="1" customWidth="1"/>
    <col min="3" max="3" width="41.28515625" bestFit="1" customWidth="1"/>
  </cols>
  <sheetData>
    <row r="1" spans="1:3" ht="44.25" customHeight="1" x14ac:dyDescent="0.25">
      <c r="A1" s="64" t="s">
        <v>150</v>
      </c>
      <c r="B1" s="53"/>
      <c r="C1" s="53"/>
    </row>
    <row r="2" spans="1:3" ht="15.75" x14ac:dyDescent="0.25">
      <c r="A2" s="35"/>
      <c r="B2" s="35"/>
      <c r="C2" s="35"/>
    </row>
    <row r="3" spans="1:3" ht="15.75" x14ac:dyDescent="0.25">
      <c r="A3" s="3" t="s">
        <v>98</v>
      </c>
      <c r="B3" s="36" t="s">
        <v>99</v>
      </c>
      <c r="C3" s="3" t="s">
        <v>147</v>
      </c>
    </row>
    <row r="4" spans="1:3" ht="15.75" x14ac:dyDescent="0.25">
      <c r="A4" s="36" t="s">
        <v>100</v>
      </c>
      <c r="B4" s="36"/>
      <c r="C4" s="3" t="s">
        <v>101</v>
      </c>
    </row>
    <row r="5" spans="1:3" ht="15.75" x14ac:dyDescent="0.25">
      <c r="A5" s="1"/>
      <c r="B5" s="3" t="s">
        <v>20</v>
      </c>
      <c r="C5" s="32"/>
    </row>
    <row r="6" spans="1:3" ht="15.75" x14ac:dyDescent="0.25">
      <c r="A6" s="11" t="s">
        <v>102</v>
      </c>
      <c r="B6" s="3"/>
      <c r="C6" s="32">
        <v>21.193199999999997</v>
      </c>
    </row>
    <row r="7" spans="1:3" ht="15.75" x14ac:dyDescent="0.25">
      <c r="A7" s="11" t="s">
        <v>103</v>
      </c>
      <c r="B7" s="3"/>
      <c r="C7" s="32">
        <v>52.972850000000001</v>
      </c>
    </row>
    <row r="8" spans="1:3" ht="15.75" x14ac:dyDescent="0.25">
      <c r="A8" s="1"/>
      <c r="B8" s="3"/>
      <c r="C8" s="32"/>
    </row>
    <row r="9" spans="1:3" ht="15.75" x14ac:dyDescent="0.25">
      <c r="A9" s="1"/>
      <c r="B9" s="3" t="s">
        <v>24</v>
      </c>
      <c r="C9" s="32"/>
    </row>
    <row r="10" spans="1:3" ht="15.75" x14ac:dyDescent="0.25">
      <c r="A10" s="11" t="s">
        <v>102</v>
      </c>
      <c r="B10" s="3"/>
      <c r="C10" s="32">
        <v>17.660999999999998</v>
      </c>
    </row>
    <row r="11" spans="1:3" ht="15.75" x14ac:dyDescent="0.25">
      <c r="A11" s="11" t="s">
        <v>103</v>
      </c>
      <c r="B11" s="3"/>
      <c r="C11" s="5">
        <v>44.14235</v>
      </c>
    </row>
    <row r="12" spans="1:3" ht="15.75" x14ac:dyDescent="0.25">
      <c r="A12" s="1"/>
      <c r="B12" s="3"/>
      <c r="C12" s="5"/>
    </row>
    <row r="13" spans="1:3" ht="15.75" x14ac:dyDescent="0.25">
      <c r="A13" s="37"/>
      <c r="B13" s="3" t="s">
        <v>27</v>
      </c>
      <c r="C13" s="5"/>
    </row>
    <row r="14" spans="1:3" ht="15.75" x14ac:dyDescent="0.25">
      <c r="A14" s="11" t="s">
        <v>102</v>
      </c>
      <c r="B14" s="3"/>
      <c r="C14" s="5">
        <v>14.1288</v>
      </c>
    </row>
    <row r="15" spans="1:3" ht="15.75" x14ac:dyDescent="0.25">
      <c r="A15" s="11" t="s">
        <v>103</v>
      </c>
      <c r="B15" s="3"/>
      <c r="C15" s="5">
        <v>35.31185</v>
      </c>
    </row>
    <row r="16" spans="1:3" ht="15.75" x14ac:dyDescent="0.25">
      <c r="A16" s="1"/>
      <c r="B16" s="3"/>
      <c r="C16" s="6"/>
    </row>
    <row r="17" spans="1:3" ht="15.75" x14ac:dyDescent="0.25">
      <c r="A17" s="37"/>
      <c r="B17" s="3" t="s">
        <v>30</v>
      </c>
      <c r="C17" s="5"/>
    </row>
    <row r="18" spans="1:3" ht="15.75" x14ac:dyDescent="0.25">
      <c r="A18" s="11" t="s">
        <v>102</v>
      </c>
      <c r="B18" s="3"/>
      <c r="C18" s="5">
        <v>10.596599999999999</v>
      </c>
    </row>
    <row r="19" spans="1:3" ht="15.75" x14ac:dyDescent="0.25">
      <c r="A19" s="11" t="s">
        <v>103</v>
      </c>
      <c r="B19" s="3"/>
      <c r="C19" s="5">
        <v>26.491500000000002</v>
      </c>
    </row>
    <row r="20" spans="1:3" ht="15.75" x14ac:dyDescent="0.25">
      <c r="A20" s="1"/>
      <c r="B20" s="3"/>
      <c r="C20" s="32"/>
    </row>
    <row r="21" spans="1:3" ht="15.75" x14ac:dyDescent="0.25">
      <c r="A21" s="37"/>
      <c r="B21" s="3" t="s">
        <v>58</v>
      </c>
      <c r="C21" s="32"/>
    </row>
    <row r="22" spans="1:3" ht="15.75" x14ac:dyDescent="0.25">
      <c r="A22" s="11" t="s">
        <v>102</v>
      </c>
      <c r="B22" s="3"/>
      <c r="C22" s="32">
        <v>7.0644</v>
      </c>
    </row>
    <row r="23" spans="1:3" ht="15.75" x14ac:dyDescent="0.25">
      <c r="A23" s="11" t="s">
        <v>103</v>
      </c>
      <c r="B23" s="3"/>
      <c r="C23" s="32">
        <v>17.660999999999998</v>
      </c>
    </row>
  </sheetData>
  <sheetProtection password="CAB1" sheet="1" objects="1" scenarios="1"/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G20" sqref="G20"/>
    </sheetView>
  </sheetViews>
  <sheetFormatPr baseColWidth="10" defaultRowHeight="15" x14ac:dyDescent="0.25"/>
  <sheetData>
    <row r="1" spans="1:16" x14ac:dyDescent="0.25">
      <c r="A1" s="67" t="s">
        <v>137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  <c r="N1" s="15"/>
      <c r="O1" s="15"/>
      <c r="P1" s="15"/>
    </row>
    <row r="2" spans="1:16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25">
      <c r="A3" s="15"/>
      <c r="B3" s="15"/>
      <c r="C3" s="15"/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7">
        <v>13</v>
      </c>
    </row>
    <row r="4" spans="1:16" x14ac:dyDescent="0.25">
      <c r="A4" s="70" t="s">
        <v>89</v>
      </c>
      <c r="B4" s="70"/>
      <c r="C4" s="17" t="s">
        <v>20</v>
      </c>
      <c r="D4" s="18">
        <v>13.25</v>
      </c>
      <c r="E4" s="19">
        <f>$D$4*E3</f>
        <v>26.5</v>
      </c>
      <c r="F4" s="19">
        <f t="shared" ref="F4:P4" si="0">$D$4*F3</f>
        <v>39.75</v>
      </c>
      <c r="G4" s="19">
        <f t="shared" si="0"/>
        <v>53</v>
      </c>
      <c r="H4" s="19">
        <f t="shared" si="0"/>
        <v>66.25</v>
      </c>
      <c r="I4" s="19">
        <f t="shared" si="0"/>
        <v>79.5</v>
      </c>
      <c r="J4" s="19">
        <f t="shared" si="0"/>
        <v>92.75</v>
      </c>
      <c r="K4" s="19">
        <f t="shared" si="0"/>
        <v>106</v>
      </c>
      <c r="L4" s="19">
        <f t="shared" si="0"/>
        <v>119.25</v>
      </c>
      <c r="M4" s="19">
        <f t="shared" si="0"/>
        <v>132.5</v>
      </c>
      <c r="N4" s="19">
        <f t="shared" si="0"/>
        <v>145.75</v>
      </c>
      <c r="O4" s="19">
        <f t="shared" si="0"/>
        <v>159</v>
      </c>
      <c r="P4" s="19">
        <f t="shared" si="0"/>
        <v>172.25</v>
      </c>
    </row>
    <row r="5" spans="1:16" x14ac:dyDescent="0.25">
      <c r="A5" s="65" t="s">
        <v>91</v>
      </c>
      <c r="B5" s="66"/>
      <c r="C5" s="17" t="s">
        <v>24</v>
      </c>
      <c r="D5" s="18">
        <v>11.05</v>
      </c>
      <c r="E5" s="19">
        <f>$D$5*E3</f>
        <v>22.1</v>
      </c>
      <c r="F5" s="19">
        <f t="shared" ref="F5:P5" si="1">$D$5*F3</f>
        <v>33.150000000000006</v>
      </c>
      <c r="G5" s="19">
        <f t="shared" si="1"/>
        <v>44.2</v>
      </c>
      <c r="H5" s="19">
        <f t="shared" si="1"/>
        <v>55.25</v>
      </c>
      <c r="I5" s="19">
        <f t="shared" si="1"/>
        <v>66.300000000000011</v>
      </c>
      <c r="J5" s="19">
        <f t="shared" si="1"/>
        <v>77.350000000000009</v>
      </c>
      <c r="K5" s="19">
        <f t="shared" si="1"/>
        <v>88.4</v>
      </c>
      <c r="L5" s="19">
        <f t="shared" si="1"/>
        <v>99.45</v>
      </c>
      <c r="M5" s="19">
        <f t="shared" si="1"/>
        <v>110.5</v>
      </c>
      <c r="N5" s="19">
        <f t="shared" si="1"/>
        <v>121.55000000000001</v>
      </c>
      <c r="O5" s="19">
        <f t="shared" si="1"/>
        <v>132.60000000000002</v>
      </c>
      <c r="P5" s="19">
        <f t="shared" si="1"/>
        <v>143.65</v>
      </c>
    </row>
    <row r="6" spans="1:16" x14ac:dyDescent="0.25">
      <c r="A6" s="15"/>
      <c r="B6" s="15"/>
      <c r="C6" s="17" t="s">
        <v>27</v>
      </c>
      <c r="D6" s="18">
        <v>8.84</v>
      </c>
      <c r="E6" s="19">
        <f>$D$6*E3</f>
        <v>17.68</v>
      </c>
      <c r="F6" s="19">
        <f t="shared" ref="F6:P6" si="2">$D$6*F3</f>
        <v>26.52</v>
      </c>
      <c r="G6" s="19">
        <f t="shared" si="2"/>
        <v>35.36</v>
      </c>
      <c r="H6" s="19">
        <f t="shared" si="2"/>
        <v>44.2</v>
      </c>
      <c r="I6" s="19">
        <f t="shared" si="2"/>
        <v>53.04</v>
      </c>
      <c r="J6" s="19">
        <f t="shared" si="2"/>
        <v>61.879999999999995</v>
      </c>
      <c r="K6" s="19">
        <f t="shared" si="2"/>
        <v>70.72</v>
      </c>
      <c r="L6" s="19">
        <f t="shared" si="2"/>
        <v>79.56</v>
      </c>
      <c r="M6" s="19">
        <f t="shared" si="2"/>
        <v>88.4</v>
      </c>
      <c r="N6" s="19">
        <f t="shared" si="2"/>
        <v>97.24</v>
      </c>
      <c r="O6" s="19">
        <f t="shared" si="2"/>
        <v>106.08</v>
      </c>
      <c r="P6" s="19">
        <f t="shared" si="2"/>
        <v>114.92</v>
      </c>
    </row>
    <row r="7" spans="1:16" x14ac:dyDescent="0.25">
      <c r="A7" s="15"/>
      <c r="B7" s="15"/>
      <c r="C7" s="17" t="s">
        <v>30</v>
      </c>
      <c r="D7" s="18">
        <v>6.63</v>
      </c>
      <c r="E7" s="19">
        <f>$D$7*E3</f>
        <v>13.26</v>
      </c>
      <c r="F7" s="19">
        <f t="shared" ref="F7:P7" si="3">$D$7*F3</f>
        <v>19.89</v>
      </c>
      <c r="G7" s="19">
        <f t="shared" si="3"/>
        <v>26.52</v>
      </c>
      <c r="H7" s="19">
        <f t="shared" si="3"/>
        <v>33.15</v>
      </c>
      <c r="I7" s="19">
        <f t="shared" si="3"/>
        <v>39.78</v>
      </c>
      <c r="J7" s="19">
        <f t="shared" si="3"/>
        <v>46.41</v>
      </c>
      <c r="K7" s="19">
        <f t="shared" si="3"/>
        <v>53.04</v>
      </c>
      <c r="L7" s="19">
        <f t="shared" si="3"/>
        <v>59.67</v>
      </c>
      <c r="M7" s="19">
        <f t="shared" si="3"/>
        <v>66.3</v>
      </c>
      <c r="N7" s="19">
        <f t="shared" si="3"/>
        <v>72.929999999999993</v>
      </c>
      <c r="O7" s="19">
        <f t="shared" si="3"/>
        <v>79.56</v>
      </c>
      <c r="P7" s="19">
        <f t="shared" si="3"/>
        <v>86.19</v>
      </c>
    </row>
    <row r="8" spans="1:16" x14ac:dyDescent="0.25">
      <c r="A8" s="15"/>
      <c r="B8" s="15"/>
      <c r="C8" s="17" t="s">
        <v>58</v>
      </c>
      <c r="D8" s="18">
        <v>4.42</v>
      </c>
      <c r="E8" s="19">
        <f>$D$8*E3</f>
        <v>8.84</v>
      </c>
      <c r="F8" s="19">
        <f t="shared" ref="F8:P8" si="4">$D$8*F3</f>
        <v>13.26</v>
      </c>
      <c r="G8" s="19">
        <f t="shared" si="4"/>
        <v>17.68</v>
      </c>
      <c r="H8" s="19">
        <f t="shared" si="4"/>
        <v>22.1</v>
      </c>
      <c r="I8" s="19">
        <f t="shared" si="4"/>
        <v>26.52</v>
      </c>
      <c r="J8" s="19">
        <f t="shared" si="4"/>
        <v>30.939999999999998</v>
      </c>
      <c r="K8" s="19">
        <f t="shared" si="4"/>
        <v>35.36</v>
      </c>
      <c r="L8" s="19">
        <f t="shared" si="4"/>
        <v>39.78</v>
      </c>
      <c r="M8" s="19">
        <f t="shared" si="4"/>
        <v>44.2</v>
      </c>
      <c r="N8" s="19">
        <f t="shared" si="4"/>
        <v>48.62</v>
      </c>
      <c r="O8" s="19">
        <f t="shared" si="4"/>
        <v>53.04</v>
      </c>
      <c r="P8" s="19">
        <f t="shared" si="4"/>
        <v>57.46</v>
      </c>
    </row>
    <row r="9" spans="1:1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x14ac:dyDescent="0.25">
      <c r="A12" s="67" t="s">
        <v>138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9"/>
      <c r="N12" s="15"/>
      <c r="O12" s="15"/>
      <c r="P12" s="15"/>
    </row>
    <row r="13" spans="1:1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5">
      <c r="A14" s="15"/>
      <c r="B14" s="15"/>
      <c r="C14" s="15"/>
      <c r="D14" s="17">
        <v>1</v>
      </c>
      <c r="E14" s="17">
        <v>2</v>
      </c>
      <c r="F14" s="17">
        <v>3</v>
      </c>
      <c r="G14" s="17">
        <v>4</v>
      </c>
      <c r="H14" s="17">
        <v>5</v>
      </c>
      <c r="I14" s="17">
        <v>6</v>
      </c>
      <c r="J14" s="17">
        <v>7</v>
      </c>
      <c r="K14" s="17">
        <v>8</v>
      </c>
      <c r="L14" s="17">
        <v>9</v>
      </c>
      <c r="M14" s="17">
        <v>10</v>
      </c>
      <c r="N14" s="17">
        <v>11</v>
      </c>
      <c r="O14" s="17">
        <v>12</v>
      </c>
      <c r="P14" s="17">
        <v>13</v>
      </c>
    </row>
    <row r="15" spans="1:16" x14ac:dyDescent="0.25">
      <c r="A15" s="70" t="s">
        <v>89</v>
      </c>
      <c r="B15" s="70"/>
      <c r="C15" s="17" t="s">
        <v>20</v>
      </c>
      <c r="D15" s="16">
        <v>8.18</v>
      </c>
      <c r="E15" s="19">
        <f>$D$15*E14</f>
        <v>16.36</v>
      </c>
      <c r="F15" s="19">
        <f t="shared" ref="F15:P15" si="5">$D$15*F14</f>
        <v>24.54</v>
      </c>
      <c r="G15" s="19">
        <f t="shared" si="5"/>
        <v>32.72</v>
      </c>
      <c r="H15" s="19">
        <f t="shared" si="5"/>
        <v>40.9</v>
      </c>
      <c r="I15" s="19">
        <f t="shared" si="5"/>
        <v>49.08</v>
      </c>
      <c r="J15" s="19">
        <f t="shared" si="5"/>
        <v>57.26</v>
      </c>
      <c r="K15" s="19">
        <f t="shared" si="5"/>
        <v>65.44</v>
      </c>
      <c r="L15" s="19">
        <f t="shared" si="5"/>
        <v>73.62</v>
      </c>
      <c r="M15" s="19">
        <f t="shared" si="5"/>
        <v>81.8</v>
      </c>
      <c r="N15" s="19">
        <f t="shared" si="5"/>
        <v>89.97999999999999</v>
      </c>
      <c r="O15" s="19">
        <f t="shared" si="5"/>
        <v>98.16</v>
      </c>
      <c r="P15" s="19">
        <f t="shared" si="5"/>
        <v>106.34</v>
      </c>
    </row>
    <row r="16" spans="1:16" x14ac:dyDescent="0.25">
      <c r="A16" s="65" t="s">
        <v>91</v>
      </c>
      <c r="B16" s="66"/>
      <c r="C16" s="17" t="s">
        <v>24</v>
      </c>
      <c r="D16" s="16">
        <v>6.82</v>
      </c>
      <c r="E16" s="19">
        <f>$D$16*E14</f>
        <v>13.64</v>
      </c>
      <c r="F16" s="19">
        <f t="shared" ref="F16:P16" si="6">$D$16*F14</f>
        <v>20.46</v>
      </c>
      <c r="G16" s="19">
        <f t="shared" si="6"/>
        <v>27.28</v>
      </c>
      <c r="H16" s="19">
        <f t="shared" si="6"/>
        <v>34.1</v>
      </c>
      <c r="I16" s="19">
        <f t="shared" si="6"/>
        <v>40.92</v>
      </c>
      <c r="J16" s="19">
        <f t="shared" si="6"/>
        <v>47.74</v>
      </c>
      <c r="K16" s="19">
        <f t="shared" si="6"/>
        <v>54.56</v>
      </c>
      <c r="L16" s="19">
        <f t="shared" si="6"/>
        <v>61.38</v>
      </c>
      <c r="M16" s="19">
        <f t="shared" si="6"/>
        <v>68.2</v>
      </c>
      <c r="N16" s="19">
        <f t="shared" si="6"/>
        <v>75.02000000000001</v>
      </c>
      <c r="O16" s="19">
        <f t="shared" si="6"/>
        <v>81.84</v>
      </c>
      <c r="P16" s="19">
        <f t="shared" si="6"/>
        <v>88.66</v>
      </c>
    </row>
    <row r="17" spans="1:16" x14ac:dyDescent="0.25">
      <c r="A17" s="15"/>
      <c r="B17" s="15"/>
      <c r="C17" s="17" t="s">
        <v>27</v>
      </c>
      <c r="D17" s="16">
        <v>5.45</v>
      </c>
      <c r="E17" s="19">
        <f>$D$17*E14</f>
        <v>10.9</v>
      </c>
      <c r="F17" s="19">
        <f t="shared" ref="F17:P17" si="7">$D$17*F14</f>
        <v>16.350000000000001</v>
      </c>
      <c r="G17" s="19">
        <f t="shared" si="7"/>
        <v>21.8</v>
      </c>
      <c r="H17" s="19">
        <f t="shared" si="7"/>
        <v>27.25</v>
      </c>
      <c r="I17" s="19">
        <f t="shared" si="7"/>
        <v>32.700000000000003</v>
      </c>
      <c r="J17" s="19">
        <f t="shared" si="7"/>
        <v>38.15</v>
      </c>
      <c r="K17" s="19">
        <f t="shared" si="7"/>
        <v>43.6</v>
      </c>
      <c r="L17" s="19">
        <f t="shared" si="7"/>
        <v>49.050000000000004</v>
      </c>
      <c r="M17" s="19">
        <f t="shared" si="7"/>
        <v>54.5</v>
      </c>
      <c r="N17" s="19">
        <f t="shared" si="7"/>
        <v>59.95</v>
      </c>
      <c r="O17" s="19">
        <f t="shared" si="7"/>
        <v>65.400000000000006</v>
      </c>
      <c r="P17" s="19">
        <f t="shared" si="7"/>
        <v>70.850000000000009</v>
      </c>
    </row>
    <row r="18" spans="1:16" x14ac:dyDescent="0.25">
      <c r="A18" s="15"/>
      <c r="B18" s="15"/>
      <c r="C18" s="17" t="s">
        <v>30</v>
      </c>
      <c r="D18" s="16">
        <v>4.09</v>
      </c>
      <c r="E18" s="19">
        <f>$D$18*E14</f>
        <v>8.18</v>
      </c>
      <c r="F18" s="19">
        <f t="shared" ref="F18:P18" si="8">$D$18*F14</f>
        <v>12.27</v>
      </c>
      <c r="G18" s="19">
        <f t="shared" si="8"/>
        <v>16.36</v>
      </c>
      <c r="H18" s="19">
        <f t="shared" si="8"/>
        <v>20.45</v>
      </c>
      <c r="I18" s="19">
        <f t="shared" si="8"/>
        <v>24.54</v>
      </c>
      <c r="J18" s="19">
        <f t="shared" si="8"/>
        <v>28.63</v>
      </c>
      <c r="K18" s="19">
        <f t="shared" si="8"/>
        <v>32.72</v>
      </c>
      <c r="L18" s="19">
        <f t="shared" si="8"/>
        <v>36.81</v>
      </c>
      <c r="M18" s="19">
        <f t="shared" si="8"/>
        <v>40.9</v>
      </c>
      <c r="N18" s="19">
        <f t="shared" si="8"/>
        <v>44.989999999999995</v>
      </c>
      <c r="O18" s="19">
        <f t="shared" si="8"/>
        <v>49.08</v>
      </c>
      <c r="P18" s="19">
        <f t="shared" si="8"/>
        <v>53.17</v>
      </c>
    </row>
    <row r="19" spans="1:16" x14ac:dyDescent="0.25">
      <c r="A19" s="15"/>
      <c r="B19" s="15"/>
      <c r="C19" s="17" t="s">
        <v>58</v>
      </c>
      <c r="D19" s="16">
        <v>2.73</v>
      </c>
      <c r="E19" s="19">
        <f>$D$19*E14</f>
        <v>5.46</v>
      </c>
      <c r="F19" s="19">
        <f t="shared" ref="F19:P19" si="9">$D$19*F14</f>
        <v>8.19</v>
      </c>
      <c r="G19" s="19">
        <f t="shared" si="9"/>
        <v>10.92</v>
      </c>
      <c r="H19" s="19">
        <f t="shared" si="9"/>
        <v>13.65</v>
      </c>
      <c r="I19" s="19">
        <f t="shared" si="9"/>
        <v>16.38</v>
      </c>
      <c r="J19" s="19">
        <f t="shared" si="9"/>
        <v>19.11</v>
      </c>
      <c r="K19" s="19">
        <f t="shared" si="9"/>
        <v>21.84</v>
      </c>
      <c r="L19" s="19">
        <f t="shared" si="9"/>
        <v>24.57</v>
      </c>
      <c r="M19" s="19">
        <f t="shared" si="9"/>
        <v>27.3</v>
      </c>
      <c r="N19" s="19">
        <f t="shared" si="9"/>
        <v>30.03</v>
      </c>
      <c r="O19" s="19">
        <f t="shared" si="9"/>
        <v>32.76</v>
      </c>
      <c r="P19" s="19">
        <f t="shared" si="9"/>
        <v>35.49</v>
      </c>
    </row>
  </sheetData>
  <sheetProtection password="CAB1" sheet="1" objects="1" scenarios="1"/>
  <mergeCells count="6">
    <mergeCell ref="A16:B16"/>
    <mergeCell ref="A1:M1"/>
    <mergeCell ref="A4:B4"/>
    <mergeCell ref="A5:B5"/>
    <mergeCell ref="A12:M12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PDI Funcionario e Interino</vt:lpstr>
      <vt:lpstr>Trienios</vt:lpstr>
      <vt:lpstr>Tramos</vt:lpstr>
      <vt:lpstr>Cargos académicos</vt:lpstr>
      <vt:lpstr>Plazas Vinculadas</vt:lpstr>
      <vt:lpstr>PDI Contratado LOU</vt:lpstr>
      <vt:lpstr>Doctorado Asociados</vt:lpstr>
      <vt:lpstr>Trienios T. Parcial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2018-10-10T06:45:07Z</dcterms:modified>
</cp:coreProperties>
</file>