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ocente Funcionario" sheetId="1" r:id="rId1"/>
    <sheet name="LOU" sheetId="2" r:id="rId2"/>
    <sheet name="Trienios" sheetId="3" r:id="rId3"/>
    <sheet name="Tramos" sheetId="5" r:id="rId4"/>
    <sheet name="Compl. Doctorado" sheetId="4" r:id="rId5"/>
    <sheet name="Trienios T. Parcial" sheetId="6" r:id="rId6"/>
  </sheets>
  <calcPr calcId="145621"/>
</workbook>
</file>

<file path=xl/calcChain.xml><?xml version="1.0" encoding="utf-8"?>
<calcChain xmlns="http://schemas.openxmlformats.org/spreadsheetml/2006/main">
  <c r="P31" i="6" l="1"/>
  <c r="O31" i="6"/>
  <c r="N31" i="6"/>
  <c r="M31" i="6"/>
  <c r="L31" i="6"/>
  <c r="K31" i="6"/>
  <c r="J31" i="6"/>
  <c r="I31" i="6"/>
  <c r="H31" i="6"/>
  <c r="G31" i="6"/>
  <c r="F31" i="6"/>
  <c r="E31" i="6"/>
  <c r="P30" i="6"/>
  <c r="O30" i="6"/>
  <c r="N30" i="6"/>
  <c r="M30" i="6"/>
  <c r="L30" i="6"/>
  <c r="K30" i="6"/>
  <c r="J30" i="6"/>
  <c r="I30" i="6"/>
  <c r="H30" i="6"/>
  <c r="G30" i="6"/>
  <c r="F30" i="6"/>
  <c r="E30" i="6"/>
  <c r="P29" i="6"/>
  <c r="O29" i="6"/>
  <c r="N29" i="6"/>
  <c r="M29" i="6"/>
  <c r="L29" i="6"/>
  <c r="K29" i="6"/>
  <c r="J29" i="6"/>
  <c r="I29" i="6"/>
  <c r="H29" i="6"/>
  <c r="G29" i="6"/>
  <c r="F29" i="6"/>
  <c r="E29" i="6"/>
  <c r="P28" i="6"/>
  <c r="O28" i="6"/>
  <c r="N28" i="6"/>
  <c r="M28" i="6"/>
  <c r="L28" i="6"/>
  <c r="K28" i="6"/>
  <c r="J28" i="6"/>
  <c r="I28" i="6"/>
  <c r="H28" i="6"/>
  <c r="G28" i="6"/>
  <c r="F28" i="6"/>
  <c r="E28" i="6"/>
  <c r="P27" i="6"/>
  <c r="O27" i="6"/>
  <c r="N27" i="6"/>
  <c r="M27" i="6"/>
  <c r="L27" i="6"/>
  <c r="K27" i="6"/>
  <c r="J27" i="6"/>
  <c r="I27" i="6"/>
  <c r="H27" i="6"/>
  <c r="G27" i="6"/>
  <c r="F27" i="6"/>
  <c r="E27" i="6"/>
  <c r="P24" i="6"/>
  <c r="O24" i="6"/>
  <c r="N24" i="6"/>
  <c r="M24" i="6"/>
  <c r="L24" i="6"/>
  <c r="K24" i="6"/>
  <c r="J24" i="6"/>
  <c r="I24" i="6"/>
  <c r="H24" i="6"/>
  <c r="G24" i="6"/>
  <c r="F24" i="6"/>
  <c r="E24" i="6"/>
  <c r="P23" i="6"/>
  <c r="O23" i="6"/>
  <c r="N23" i="6"/>
  <c r="M23" i="6"/>
  <c r="L23" i="6"/>
  <c r="K23" i="6"/>
  <c r="J23" i="6"/>
  <c r="I23" i="6"/>
  <c r="H23" i="6"/>
  <c r="G23" i="6"/>
  <c r="F23" i="6"/>
  <c r="E23" i="6"/>
  <c r="P22" i="6"/>
  <c r="O22" i="6"/>
  <c r="N22" i="6"/>
  <c r="M22" i="6"/>
  <c r="L22" i="6"/>
  <c r="K22" i="6"/>
  <c r="J22" i="6"/>
  <c r="I22" i="6"/>
  <c r="H22" i="6"/>
  <c r="G22" i="6"/>
  <c r="F22" i="6"/>
  <c r="E22" i="6"/>
  <c r="P21" i="6"/>
  <c r="O21" i="6"/>
  <c r="N21" i="6"/>
  <c r="M21" i="6"/>
  <c r="L21" i="6"/>
  <c r="K21" i="6"/>
  <c r="J21" i="6"/>
  <c r="I21" i="6"/>
  <c r="H21" i="6"/>
  <c r="G21" i="6"/>
  <c r="F21" i="6"/>
  <c r="E21" i="6"/>
  <c r="P20" i="6"/>
  <c r="O20" i="6"/>
  <c r="N20" i="6"/>
  <c r="M20" i="6"/>
  <c r="L20" i="6"/>
  <c r="K20" i="6"/>
  <c r="J20" i="6"/>
  <c r="I20" i="6"/>
  <c r="H20" i="6"/>
  <c r="G20" i="6"/>
  <c r="F20" i="6"/>
  <c r="E20" i="6"/>
  <c r="S19" i="6"/>
  <c r="S18" i="6"/>
  <c r="S17" i="6"/>
  <c r="S16" i="6"/>
  <c r="S15" i="6"/>
  <c r="P15" i="6"/>
  <c r="O15" i="6"/>
  <c r="N15" i="6"/>
  <c r="M15" i="6"/>
  <c r="L15" i="6"/>
  <c r="K15" i="6"/>
  <c r="J15" i="6"/>
  <c r="I15" i="6"/>
  <c r="H15" i="6"/>
  <c r="G15" i="6"/>
  <c r="F15" i="6"/>
  <c r="E15" i="6"/>
  <c r="P14" i="6"/>
  <c r="O14" i="6"/>
  <c r="N14" i="6"/>
  <c r="M14" i="6"/>
  <c r="L14" i="6"/>
  <c r="K14" i="6"/>
  <c r="J14" i="6"/>
  <c r="I14" i="6"/>
  <c r="H14" i="6"/>
  <c r="G14" i="6"/>
  <c r="F14" i="6"/>
  <c r="E14" i="6"/>
  <c r="P13" i="6"/>
  <c r="O13" i="6"/>
  <c r="N13" i="6"/>
  <c r="M13" i="6"/>
  <c r="L13" i="6"/>
  <c r="K13" i="6"/>
  <c r="J13" i="6"/>
  <c r="I13" i="6"/>
  <c r="H13" i="6"/>
  <c r="G13" i="6"/>
  <c r="F13" i="6"/>
  <c r="E13" i="6"/>
  <c r="S12" i="6"/>
  <c r="P12" i="6"/>
  <c r="O12" i="6"/>
  <c r="N12" i="6"/>
  <c r="M12" i="6"/>
  <c r="L12" i="6"/>
  <c r="K12" i="6"/>
  <c r="J12" i="6"/>
  <c r="I12" i="6"/>
  <c r="H12" i="6"/>
  <c r="G12" i="6"/>
  <c r="F12" i="6"/>
  <c r="E12" i="6"/>
  <c r="S11" i="6"/>
  <c r="P11" i="6"/>
  <c r="O11" i="6"/>
  <c r="N11" i="6"/>
  <c r="M11" i="6"/>
  <c r="L11" i="6"/>
  <c r="K11" i="6"/>
  <c r="J11" i="6"/>
  <c r="I11" i="6"/>
  <c r="H11" i="6"/>
  <c r="G11" i="6"/>
  <c r="F11" i="6"/>
  <c r="E11" i="6"/>
  <c r="S10" i="6"/>
  <c r="S9" i="6"/>
  <c r="S8" i="6"/>
  <c r="P8" i="6"/>
  <c r="O8" i="6"/>
  <c r="N8" i="6"/>
  <c r="M8" i="6"/>
  <c r="L8" i="6"/>
  <c r="K8" i="6"/>
  <c r="J8" i="6"/>
  <c r="I8" i="6"/>
  <c r="H8" i="6"/>
  <c r="G8" i="6"/>
  <c r="F8" i="6"/>
  <c r="E8" i="6"/>
  <c r="P7" i="6"/>
  <c r="O7" i="6"/>
  <c r="N7" i="6"/>
  <c r="M7" i="6"/>
  <c r="L7" i="6"/>
  <c r="K7" i="6"/>
  <c r="J7" i="6"/>
  <c r="I7" i="6"/>
  <c r="H7" i="6"/>
  <c r="G7" i="6"/>
  <c r="F7" i="6"/>
  <c r="E7" i="6"/>
  <c r="P6" i="6"/>
  <c r="O6" i="6"/>
  <c r="N6" i="6"/>
  <c r="M6" i="6"/>
  <c r="L6" i="6"/>
  <c r="K6" i="6"/>
  <c r="J6" i="6"/>
  <c r="I6" i="6"/>
  <c r="H6" i="6"/>
  <c r="G6" i="6"/>
  <c r="F6" i="6"/>
  <c r="E6" i="6"/>
  <c r="P5" i="6"/>
  <c r="O5" i="6"/>
  <c r="N5" i="6"/>
  <c r="M5" i="6"/>
  <c r="L5" i="6"/>
  <c r="K5" i="6"/>
  <c r="J5" i="6"/>
  <c r="I5" i="6"/>
  <c r="H5" i="6"/>
  <c r="G5" i="6"/>
  <c r="F5" i="6"/>
  <c r="E5" i="6"/>
  <c r="P4" i="6"/>
  <c r="O4" i="6"/>
  <c r="N4" i="6"/>
  <c r="M4" i="6"/>
  <c r="L4" i="6"/>
  <c r="K4" i="6"/>
  <c r="J4" i="6"/>
  <c r="I4" i="6"/>
  <c r="H4" i="6"/>
  <c r="G4" i="6"/>
  <c r="F4" i="6"/>
  <c r="E4" i="6"/>
  <c r="G28" i="5"/>
  <c r="F28" i="5"/>
  <c r="E28" i="5"/>
  <c r="D28" i="5"/>
  <c r="G27" i="5"/>
  <c r="F27" i="5"/>
  <c r="E27" i="5"/>
  <c r="D27" i="5"/>
  <c r="G6" i="5"/>
  <c r="F6" i="5"/>
  <c r="E6" i="5"/>
  <c r="D6" i="5"/>
  <c r="C6" i="5"/>
  <c r="G5" i="5"/>
  <c r="F5" i="5"/>
  <c r="E5" i="5"/>
  <c r="D5" i="5"/>
  <c r="C5" i="5"/>
  <c r="G4" i="5"/>
  <c r="F4" i="5"/>
  <c r="E4" i="5"/>
  <c r="D4" i="5"/>
  <c r="C4" i="5"/>
  <c r="G3" i="5"/>
  <c r="F3" i="5"/>
  <c r="E3" i="5"/>
  <c r="D3" i="5"/>
  <c r="C3" i="5"/>
  <c r="D23" i="4"/>
  <c r="D22" i="4"/>
  <c r="D19" i="4"/>
  <c r="D18" i="4"/>
  <c r="D15" i="4"/>
  <c r="D14" i="4"/>
  <c r="D11" i="4"/>
  <c r="D10" i="4"/>
  <c r="D7" i="4"/>
  <c r="D6" i="4"/>
  <c r="M49" i="3"/>
  <c r="L49" i="3"/>
  <c r="K49" i="3"/>
  <c r="J49" i="3"/>
  <c r="I49" i="3"/>
  <c r="H49" i="3"/>
  <c r="G49" i="3"/>
  <c r="F49" i="3"/>
  <c r="E49" i="3"/>
  <c r="D49" i="3"/>
  <c r="C49" i="3"/>
  <c r="B49" i="3"/>
  <c r="M45" i="3"/>
  <c r="L45" i="3"/>
  <c r="K45" i="3"/>
  <c r="J45" i="3"/>
  <c r="I45" i="3"/>
  <c r="H45" i="3"/>
  <c r="G45" i="3"/>
  <c r="F45" i="3"/>
  <c r="E45" i="3"/>
  <c r="D45" i="3"/>
  <c r="C45" i="3"/>
  <c r="B45" i="3"/>
  <c r="M41" i="3"/>
  <c r="L41" i="3"/>
  <c r="K41" i="3"/>
  <c r="J41" i="3"/>
  <c r="I41" i="3"/>
  <c r="H41" i="3"/>
  <c r="G41" i="3"/>
  <c r="F41" i="3"/>
  <c r="E41" i="3"/>
  <c r="D41" i="3"/>
  <c r="C41" i="3"/>
  <c r="B41" i="3"/>
  <c r="M37" i="3"/>
  <c r="L37" i="3"/>
  <c r="K37" i="3"/>
  <c r="J37" i="3"/>
  <c r="I37" i="3"/>
  <c r="H37" i="3"/>
  <c r="G37" i="3"/>
  <c r="F37" i="3"/>
  <c r="E37" i="3"/>
  <c r="D37" i="3"/>
  <c r="C37" i="3"/>
  <c r="B37" i="3"/>
  <c r="M33" i="3"/>
  <c r="L33" i="3"/>
  <c r="K33" i="3"/>
  <c r="J33" i="3"/>
  <c r="I33" i="3"/>
  <c r="H33" i="3"/>
  <c r="G33" i="3"/>
  <c r="F33" i="3"/>
  <c r="E33" i="3"/>
  <c r="D33" i="3"/>
  <c r="C33" i="3"/>
  <c r="B33" i="3"/>
  <c r="M29" i="3"/>
  <c r="L29" i="3"/>
  <c r="K29" i="3"/>
  <c r="J29" i="3"/>
  <c r="I29" i="3"/>
  <c r="H29" i="3"/>
  <c r="G29" i="3"/>
  <c r="F29" i="3"/>
  <c r="E29" i="3"/>
  <c r="D29" i="3"/>
  <c r="C29" i="3"/>
  <c r="B29" i="3"/>
  <c r="M25" i="3"/>
  <c r="L25" i="3"/>
  <c r="K25" i="3"/>
  <c r="J25" i="3"/>
  <c r="I25" i="3"/>
  <c r="H25" i="3"/>
  <c r="G25" i="3"/>
  <c r="F25" i="3"/>
  <c r="E25" i="3"/>
  <c r="D25" i="3"/>
  <c r="C25" i="3"/>
  <c r="B25" i="3"/>
  <c r="M21" i="3"/>
  <c r="L21" i="3"/>
  <c r="K21" i="3"/>
  <c r="J21" i="3"/>
  <c r="I21" i="3"/>
  <c r="H21" i="3"/>
  <c r="G21" i="3"/>
  <c r="F21" i="3"/>
  <c r="E21" i="3"/>
  <c r="D21" i="3"/>
  <c r="C21" i="3"/>
  <c r="B21" i="3"/>
  <c r="M17" i="3"/>
  <c r="L17" i="3"/>
  <c r="K17" i="3"/>
  <c r="J17" i="3"/>
  <c r="I17" i="3"/>
  <c r="H17" i="3"/>
  <c r="G17" i="3"/>
  <c r="F17" i="3"/>
  <c r="E17" i="3"/>
  <c r="D17" i="3"/>
  <c r="C17" i="3"/>
  <c r="B17" i="3"/>
  <c r="M13" i="3"/>
  <c r="L13" i="3"/>
  <c r="K13" i="3"/>
  <c r="J13" i="3"/>
  <c r="I13" i="3"/>
  <c r="H13" i="3"/>
  <c r="G13" i="3"/>
  <c r="F13" i="3"/>
  <c r="E13" i="3"/>
  <c r="D13" i="3"/>
  <c r="C13" i="3"/>
  <c r="B13" i="3"/>
  <c r="M9" i="3"/>
  <c r="L9" i="3"/>
  <c r="K9" i="3"/>
  <c r="J9" i="3"/>
  <c r="I9" i="3"/>
  <c r="H9" i="3"/>
  <c r="G9" i="3"/>
  <c r="F9" i="3"/>
  <c r="E9" i="3"/>
  <c r="D9" i="3"/>
  <c r="C9" i="3"/>
  <c r="B9" i="3"/>
  <c r="M5" i="3"/>
  <c r="L5" i="3"/>
  <c r="K5" i="3"/>
  <c r="J5" i="3"/>
  <c r="I5" i="3"/>
  <c r="H5" i="3"/>
  <c r="G5" i="3"/>
  <c r="F5" i="3"/>
  <c r="E5" i="3"/>
  <c r="D5" i="3"/>
  <c r="C5" i="3"/>
  <c r="B5" i="3"/>
  <c r="D35" i="2" l="1"/>
  <c r="G35" i="2" s="1"/>
  <c r="C35" i="2"/>
  <c r="F35" i="2" s="1"/>
  <c r="D34" i="2"/>
  <c r="G34" i="2" s="1"/>
  <c r="C34" i="2"/>
  <c r="F34" i="2" s="1"/>
  <c r="D33" i="2"/>
  <c r="G33" i="2" s="1"/>
  <c r="C33" i="2"/>
  <c r="F33" i="2" s="1"/>
  <c r="D32" i="2"/>
  <c r="G32" i="2" s="1"/>
  <c r="C32" i="2"/>
  <c r="F32" i="2" s="1"/>
  <c r="D31" i="2"/>
  <c r="G31" i="2" s="1"/>
  <c r="C31" i="2"/>
  <c r="F31" i="2" s="1"/>
  <c r="D29" i="2"/>
  <c r="G29" i="2" s="1"/>
  <c r="C29" i="2"/>
  <c r="F29" i="2" s="1"/>
  <c r="C27" i="2"/>
  <c r="G27" i="2" s="1"/>
  <c r="G26" i="2"/>
  <c r="F26" i="2"/>
  <c r="D24" i="2"/>
  <c r="C24" i="2"/>
  <c r="D22" i="2"/>
  <c r="C22" i="2"/>
  <c r="D20" i="2"/>
  <c r="G20" i="2" s="1"/>
  <c r="C20" i="2"/>
  <c r="F20" i="2" s="1"/>
  <c r="G16" i="2"/>
  <c r="F16" i="2"/>
  <c r="E9" i="2" s="1"/>
  <c r="E24" i="2" s="1"/>
  <c r="D12" i="2"/>
  <c r="G12" i="2" s="1"/>
  <c r="C12" i="2"/>
  <c r="F12" i="2" s="1"/>
  <c r="D9" i="2"/>
  <c r="E7" i="2"/>
  <c r="E22" i="2" s="1"/>
  <c r="G22" i="2" s="1"/>
  <c r="D7" i="2"/>
  <c r="D5" i="2"/>
  <c r="G5" i="2" s="1"/>
  <c r="C5" i="2"/>
  <c r="C7" i="2" s="1"/>
  <c r="F7" i="2" s="1"/>
  <c r="F29" i="1"/>
  <c r="C29" i="1"/>
  <c r="F28" i="1"/>
  <c r="C28" i="1"/>
  <c r="F27" i="1"/>
  <c r="C27" i="1"/>
  <c r="F26" i="1"/>
  <c r="C26" i="1"/>
  <c r="F25" i="1"/>
  <c r="C25" i="1"/>
  <c r="K17" i="1"/>
  <c r="I17" i="1"/>
  <c r="H17" i="1"/>
  <c r="H18" i="1" s="1"/>
  <c r="C17" i="1"/>
  <c r="F17" i="1" s="1"/>
  <c r="L17" i="1" s="1"/>
  <c r="K11" i="1"/>
  <c r="I11" i="1"/>
  <c r="H11" i="1"/>
  <c r="H12" i="1" s="1"/>
  <c r="F11" i="1"/>
  <c r="L11" i="1" s="1"/>
  <c r="C11" i="1"/>
  <c r="H6" i="1"/>
  <c r="K5" i="1"/>
  <c r="I5" i="1"/>
  <c r="F5" i="1"/>
  <c r="L5" i="1" s="1"/>
  <c r="F22" i="2" l="1"/>
  <c r="G9" i="2"/>
  <c r="F24" i="2"/>
  <c r="C9" i="2"/>
  <c r="F9" i="2" s="1"/>
  <c r="G24" i="2"/>
  <c r="F27" i="2"/>
  <c r="F5" i="2"/>
  <c r="G7" i="2"/>
</calcChain>
</file>

<file path=xl/sharedStrings.xml><?xml version="1.0" encoding="utf-8"?>
<sst xmlns="http://schemas.openxmlformats.org/spreadsheetml/2006/main" count="268" uniqueCount="153">
  <si>
    <t>RETRIBUCIONES PROFESORADO FUNCIONARIO E INTERINO AÑO 2019 (JULIO A DICIEMBRE)</t>
  </si>
  <si>
    <t>P.EXTRAS</t>
  </si>
  <si>
    <t>ANUAL</t>
  </si>
  <si>
    <t>CUERPO</t>
  </si>
  <si>
    <t>DEDC.</t>
  </si>
  <si>
    <t>SUELDO</t>
  </si>
  <si>
    <t>C.DEST.</t>
  </si>
  <si>
    <t>C.ESPEC.</t>
  </si>
  <si>
    <t>TOTAL MES</t>
  </si>
  <si>
    <t>TRIENIOS</t>
  </si>
  <si>
    <t>P.ADIC.C.ESP.</t>
  </si>
  <si>
    <t>DTOR. GRAL.</t>
  </si>
  <si>
    <t>Grupo A1: 45,41</t>
  </si>
  <si>
    <t>Grupo A1: 28,02</t>
  </si>
  <si>
    <t>(C.GENERAL)</t>
  </si>
  <si>
    <t>CATEDR.UNIV.</t>
  </si>
  <si>
    <t>T.C.</t>
  </si>
  <si>
    <t>Grupo A2: 37,03</t>
  </si>
  <si>
    <t>Grupo A2: 27,00</t>
  </si>
  <si>
    <t>NIVEL 29</t>
  </si>
  <si>
    <t>6H</t>
  </si>
  <si>
    <t>Grupo B: 32,49</t>
  </si>
  <si>
    <t>Grupo B: 28,09</t>
  </si>
  <si>
    <t>5H</t>
  </si>
  <si>
    <t>Grupo C1: 28,02</t>
  </si>
  <si>
    <t>Grupo C1: 24,20</t>
  </si>
  <si>
    <t>4H</t>
  </si>
  <si>
    <t>Grupo C2: 19,07</t>
  </si>
  <si>
    <t>Grupo C2: 18,89</t>
  </si>
  <si>
    <t>3H</t>
  </si>
  <si>
    <t>Grupo E:   14,36</t>
  </si>
  <si>
    <t>TIT. UNIV.</t>
  </si>
  <si>
    <t>CATED. EE.UU.</t>
  </si>
  <si>
    <t>NIVEL 27</t>
  </si>
  <si>
    <t>TITULAR EE.UU.</t>
  </si>
  <si>
    <t>NIVEL 26</t>
  </si>
  <si>
    <t>INDEMNIZ.RESID.</t>
  </si>
  <si>
    <t>MENSUAL</t>
  </si>
  <si>
    <t>COEF REDUCTOR</t>
  </si>
  <si>
    <t>RESID. POR TRIENIO</t>
  </si>
  <si>
    <t>POR GRUPO</t>
  </si>
  <si>
    <t>PASIVOS</t>
  </si>
  <si>
    <t>MUFACE</t>
  </si>
  <si>
    <t>TC</t>
  </si>
  <si>
    <t>A1= 56,74</t>
  </si>
  <si>
    <t>A1</t>
  </si>
  <si>
    <t>A2= 43,30</t>
  </si>
  <si>
    <t>A2</t>
  </si>
  <si>
    <t>GRUPO A</t>
  </si>
  <si>
    <t>C1= 34,73</t>
  </si>
  <si>
    <t>B</t>
  </si>
  <si>
    <t>C2= 23,38</t>
  </si>
  <si>
    <t>C1</t>
  </si>
  <si>
    <t xml:space="preserve"> E= 17,39</t>
  </si>
  <si>
    <t>C2</t>
  </si>
  <si>
    <t>2H</t>
  </si>
  <si>
    <t>E</t>
  </si>
  <si>
    <t>RETRIBUCIONES PROFESORADO LABORAL AÑO 2019 (JULIO A DICIEMBRE). UNIVERSIDAD DE GRANADA</t>
  </si>
  <si>
    <t>CATEGORIA</t>
  </si>
  <si>
    <t>DEDIC.</t>
  </si>
  <si>
    <t>C.SINGULAR CATEG.</t>
  </si>
  <si>
    <t>C.DOCTOR</t>
  </si>
  <si>
    <t>COEFIC.2019</t>
  </si>
  <si>
    <t>AYUDANTE</t>
  </si>
  <si>
    <t>65% T.U.</t>
  </si>
  <si>
    <t>UGAYU</t>
  </si>
  <si>
    <t>AYUDANTE ( D.E.A.)</t>
  </si>
  <si>
    <t>65% + 2% T.U.</t>
  </si>
  <si>
    <t>AYUDANTE (DOCTOR)</t>
  </si>
  <si>
    <t>65% + 5% T.U.</t>
  </si>
  <si>
    <t>P. AYUDANTE DOCTOR</t>
  </si>
  <si>
    <t>90% T.U.</t>
  </si>
  <si>
    <t>UGADR</t>
  </si>
  <si>
    <t>P. CONTRATADO DOCTOR</t>
  </si>
  <si>
    <t>100% T.U.</t>
  </si>
  <si>
    <t>UGCDR</t>
  </si>
  <si>
    <t>COLABORADOR</t>
  </si>
  <si>
    <t>85% T.U.</t>
  </si>
  <si>
    <t>UGCLB</t>
  </si>
  <si>
    <t>COLABORADOR (D.E.A.)</t>
  </si>
  <si>
    <t>85% + 2% T.U.</t>
  </si>
  <si>
    <t>COLABORADOR (DOCTOR)</t>
  </si>
  <si>
    <t>85% + 5% T.U.</t>
  </si>
  <si>
    <r>
      <t>P.VISITANTE (</t>
    </r>
    <r>
      <rPr>
        <i/>
        <sz val="11"/>
        <rFont val="Arial"/>
        <family val="2"/>
      </rPr>
      <t>UGVLC)</t>
    </r>
  </si>
  <si>
    <r>
      <t>P.VISITANTE DOCTOR (</t>
    </r>
    <r>
      <rPr>
        <i/>
        <sz val="11"/>
        <rFont val="Arial"/>
        <family val="2"/>
      </rPr>
      <t>UGVLC)</t>
    </r>
  </si>
  <si>
    <t>INTERINOS</t>
  </si>
  <si>
    <t>60 % T.U.</t>
  </si>
  <si>
    <t>UGISP, UGISD</t>
  </si>
  <si>
    <t>ASOCIADOS E INTERINOS</t>
  </si>
  <si>
    <t>30 % T.U.</t>
  </si>
  <si>
    <t>UGA1L, UGISP, UGISD</t>
  </si>
  <si>
    <t>25 % T.U.</t>
  </si>
  <si>
    <t>20 % T.U.</t>
  </si>
  <si>
    <t>15 % T.U.</t>
  </si>
  <si>
    <t>10 % T.U.</t>
  </si>
  <si>
    <t>ASOC. CC DE LA SALUD</t>
  </si>
  <si>
    <t>UGCSL</t>
  </si>
  <si>
    <t>TRIENIOS 2019 JULIO-DICIEMBRE</t>
  </si>
  <si>
    <t>A1 Extra</t>
  </si>
  <si>
    <t>A2 Extra</t>
  </si>
  <si>
    <t>B Extra</t>
  </si>
  <si>
    <t>C1 Extra</t>
  </si>
  <si>
    <t>C2 Extra</t>
  </si>
  <si>
    <t>Agrup. Prof. E</t>
  </si>
  <si>
    <t>Agrup. Prof. E Extra</t>
  </si>
  <si>
    <t>RETRIBUCIONES COMPLEMENTO POR DOCTORADO PROFESORES ASOCIADOS LABORALES AÑO 2019</t>
  </si>
  <si>
    <t>CATEGORIA UGA1L</t>
  </si>
  <si>
    <t>DEDICACION</t>
  </si>
  <si>
    <t>ENE-JUN</t>
  </si>
  <si>
    <t>JUL-DIC</t>
  </si>
  <si>
    <t>DEA T.C</t>
  </si>
  <si>
    <t xml:space="preserve">                                UGCSL</t>
  </si>
  <si>
    <t>DOCTORADO T.C.</t>
  </si>
  <si>
    <t>COEF. REDUCTOR</t>
  </si>
  <si>
    <t>DEA</t>
  </si>
  <si>
    <t>DOCTORADO</t>
  </si>
  <si>
    <t>TRAMOS DOCENTES E INVESTIGADORES 2019 JULIO-DICIEMBRE (MENSUAL)</t>
  </si>
  <si>
    <t>1º</t>
  </si>
  <si>
    <t>2º</t>
  </si>
  <si>
    <t>3º</t>
  </si>
  <si>
    <t>4º</t>
  </si>
  <si>
    <t>5º</t>
  </si>
  <si>
    <t>6º</t>
  </si>
  <si>
    <t>C.U.</t>
  </si>
  <si>
    <t>TU-CEU-UGCDR</t>
  </si>
  <si>
    <t>T.E.U.</t>
  </si>
  <si>
    <t>CARGOS ACADEMICOS (MENSUAL)</t>
  </si>
  <si>
    <t>Rector Universidad</t>
  </si>
  <si>
    <t>Vicerrector</t>
  </si>
  <si>
    <t>Decano o Director Centro</t>
  </si>
  <si>
    <t>Vicedecano, Subdirector, Secretario</t>
  </si>
  <si>
    <t>Director de Departamento</t>
  </si>
  <si>
    <t>Secretario de Departamento</t>
  </si>
  <si>
    <t>Coordinador de Master</t>
  </si>
  <si>
    <t>Director de Instituto Universitario</t>
  </si>
  <si>
    <t>(Desde Enero 2002 homologado a Director de Departamento)</t>
  </si>
  <si>
    <t>Coordinador COU</t>
  </si>
  <si>
    <t>COMPLEMENTOS AUTONÓMICOS</t>
  </si>
  <si>
    <t>MARZO Y SEPTIEMBRE</t>
  </si>
  <si>
    <t>805,86 €/Tramo</t>
  </si>
  <si>
    <t>1611,72 €/Tramo</t>
  </si>
  <si>
    <t>1º TRAMO</t>
  </si>
  <si>
    <t>2ºTRAMO</t>
  </si>
  <si>
    <t>3ºTRAMO</t>
  </si>
  <si>
    <t>4ºTRAMO</t>
  </si>
  <si>
    <t>5ºTRAMO</t>
  </si>
  <si>
    <t>MARZO</t>
  </si>
  <si>
    <t>SEPTIEMBRE</t>
  </si>
  <si>
    <t>TRIENIOS DE ASOCIADOS E INTERINOS A TIEMPO PARCIAL AÑO 2019 JULIO-DICIEMBRE</t>
  </si>
  <si>
    <t>TRIENIO T.C.</t>
  </si>
  <si>
    <t>PAGA EXTRA</t>
  </si>
  <si>
    <t>TRIENIOS DE ASOCIADOS E INTERINOS A TIEMPO PARCIAL (PAGA EXTRAORDINARIA) AÑO 2019</t>
  </si>
  <si>
    <t>Para cambiar las cantidades, copiar éstas de arriba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</si>
</sst>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7" x14ac:knownFonts="1">
    <font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1"/>
      <name val="Arial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5" fillId="0" borderId="1" xfId="0" applyFont="1" applyBorder="1" applyAlignment="1" applyProtection="1">
      <alignment horizontal="center"/>
      <protection hidden="1"/>
    </xf>
    <xf numFmtId="0" fontId="15" fillId="0" borderId="2" xfId="0" applyFont="1" applyBorder="1" applyAlignment="1" applyProtection="1">
      <alignment horizontal="center"/>
      <protection hidden="1"/>
    </xf>
    <xf numFmtId="0" fontId="15" fillId="0" borderId="3" xfId="0" applyFont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0" fillId="0" borderId="1" xfId="0" applyBorder="1" applyProtection="1">
      <protection hidden="1"/>
    </xf>
    <xf numFmtId="0" fontId="3" fillId="0" borderId="4" xfId="0" applyFont="1" applyBorder="1" applyProtection="1">
      <protection hidden="1"/>
    </xf>
    <xf numFmtId="9" fontId="3" fillId="0" borderId="4" xfId="0" applyNumberFormat="1" applyFont="1" applyFill="1" applyBorder="1" applyProtection="1">
      <protection hidden="1"/>
    </xf>
    <xf numFmtId="0" fontId="0" fillId="0" borderId="3" xfId="0" applyBorder="1" applyProtection="1"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center"/>
      <protection hidden="1"/>
    </xf>
    <xf numFmtId="2" fontId="0" fillId="0" borderId="12" xfId="0" applyNumberFormat="1" applyBorder="1" applyAlignment="1" applyProtection="1">
      <alignment horizontal="center"/>
      <protection hidden="1"/>
    </xf>
    <xf numFmtId="2" fontId="0" fillId="0" borderId="16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9" fontId="3" fillId="0" borderId="4" xfId="0" applyNumberFormat="1" applyFont="1" applyBorder="1" applyProtection="1">
      <protection hidden="1"/>
    </xf>
    <xf numFmtId="0" fontId="0" fillId="0" borderId="17" xfId="0" applyBorder="1" applyProtection="1">
      <protection hidden="1"/>
    </xf>
    <xf numFmtId="4" fontId="15" fillId="0" borderId="4" xfId="0" applyNumberFormat="1" applyFont="1" applyBorder="1" applyAlignment="1" applyProtection="1">
      <alignment horizontal="left"/>
      <protection hidden="1"/>
    </xf>
    <xf numFmtId="2" fontId="7" fillId="3" borderId="4" xfId="0" applyNumberFormat="1" applyFont="1" applyFill="1" applyBorder="1" applyAlignment="1" applyProtection="1">
      <alignment horizontal="right"/>
      <protection hidden="1"/>
    </xf>
    <xf numFmtId="0" fontId="3" fillId="0" borderId="15" xfId="0" applyFont="1" applyBorder="1" applyProtection="1">
      <protection hidden="1"/>
    </xf>
    <xf numFmtId="2" fontId="0" fillId="0" borderId="4" xfId="0" applyNumberFormat="1" applyBorder="1" applyProtection="1"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2" fontId="0" fillId="0" borderId="15" xfId="0" applyNumberFormat="1" applyBorder="1" applyProtection="1">
      <protection hidden="1"/>
    </xf>
    <xf numFmtId="0" fontId="15" fillId="0" borderId="18" xfId="0" applyFont="1" applyBorder="1" applyProtection="1">
      <protection hidden="1"/>
    </xf>
    <xf numFmtId="2" fontId="0" fillId="3" borderId="18" xfId="0" applyNumberFormat="1" applyFill="1" applyBorder="1" applyAlignment="1" applyProtection="1">
      <alignment horizontal="right"/>
      <protection hidden="1"/>
    </xf>
    <xf numFmtId="2" fontId="16" fillId="0" borderId="16" xfId="0" applyNumberFormat="1" applyFont="1" applyBorder="1" applyAlignment="1" applyProtection="1">
      <alignment horizontal="center"/>
      <protection hidden="1"/>
    </xf>
    <xf numFmtId="0" fontId="15" fillId="0" borderId="1" xfId="0" applyFont="1" applyBorder="1" applyAlignment="1" applyProtection="1">
      <protection hidden="1"/>
    </xf>
    <xf numFmtId="0" fontId="15" fillId="0" borderId="2" xfId="0" applyFont="1" applyBorder="1" applyAlignment="1" applyProtection="1">
      <protection hidden="1"/>
    </xf>
    <xf numFmtId="0" fontId="15" fillId="0" borderId="3" xfId="0" applyFont="1" applyBorder="1" applyAlignment="1" applyProtection="1">
      <protection hidden="1"/>
    </xf>
    <xf numFmtId="0" fontId="16" fillId="0" borderId="4" xfId="0" applyFont="1" applyBorder="1" applyProtection="1">
      <protection hidden="1"/>
    </xf>
    <xf numFmtId="0" fontId="4" fillId="0" borderId="1" xfId="0" applyFont="1" applyBorder="1" applyAlignment="1" applyProtection="1">
      <protection hidden="1"/>
    </xf>
    <xf numFmtId="0" fontId="0" fillId="0" borderId="2" xfId="0" applyBorder="1" applyAlignment="1" applyProtection="1">
      <protection hidden="1"/>
    </xf>
    <xf numFmtId="0" fontId="0" fillId="0" borderId="4" xfId="0" applyBorder="1" applyAlignment="1" applyProtection="1">
      <protection hidden="1"/>
    </xf>
    <xf numFmtId="0" fontId="5" fillId="0" borderId="4" xfId="0" applyFont="1" applyBorder="1" applyAlignment="1" applyProtection="1">
      <alignment horizontal="center"/>
      <protection hidden="1"/>
    </xf>
    <xf numFmtId="2" fontId="5" fillId="0" borderId="4" xfId="0" applyNumberFormat="1" applyFont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left"/>
      <protection hidden="1"/>
    </xf>
    <xf numFmtId="0" fontId="6" fillId="0" borderId="4" xfId="0" applyFont="1" applyFill="1" applyBorder="1" applyAlignment="1" applyProtection="1">
      <alignment horizontal="center"/>
      <protection hidden="1"/>
    </xf>
    <xf numFmtId="2" fontId="6" fillId="0" borderId="4" xfId="0" applyNumberFormat="1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left"/>
      <protection hidden="1"/>
    </xf>
    <xf numFmtId="0" fontId="7" fillId="0" borderId="6" xfId="0" applyFont="1" applyBorder="1" applyAlignment="1" applyProtection="1">
      <alignment horizontal="left"/>
      <protection hidden="1"/>
    </xf>
    <xf numFmtId="0" fontId="11" fillId="0" borderId="4" xfId="0" applyFont="1" applyBorder="1" applyProtection="1">
      <protection hidden="1"/>
    </xf>
    <xf numFmtId="2" fontId="6" fillId="0" borderId="1" xfId="0" applyNumberFormat="1" applyFont="1" applyBorder="1" applyProtection="1">
      <protection hidden="1"/>
    </xf>
    <xf numFmtId="4" fontId="6" fillId="0" borderId="7" xfId="0" applyNumberFormat="1" applyFont="1" applyBorder="1" applyAlignment="1" applyProtection="1">
      <alignment horizontal="left"/>
      <protection hidden="1"/>
    </xf>
    <xf numFmtId="4" fontId="7" fillId="0" borderId="8" xfId="0" applyNumberFormat="1" applyFont="1" applyBorder="1" applyAlignment="1" applyProtection="1">
      <alignment horizontal="left"/>
      <protection hidden="1"/>
    </xf>
    <xf numFmtId="0" fontId="6" fillId="0" borderId="4" xfId="0" applyFont="1" applyBorder="1" applyProtection="1">
      <protection hidden="1"/>
    </xf>
    <xf numFmtId="0" fontId="2" fillId="0" borderId="4" xfId="0" applyFont="1" applyBorder="1" applyAlignment="1" applyProtection="1">
      <alignment horizontal="center"/>
      <protection hidden="1"/>
    </xf>
    <xf numFmtId="4" fontId="7" fillId="0" borderId="4" xfId="0" applyNumberFormat="1" applyFont="1" applyFill="1" applyBorder="1" applyAlignment="1" applyProtection="1">
      <alignment horizontal="right"/>
      <protection hidden="1"/>
    </xf>
    <xf numFmtId="4" fontId="7" fillId="0" borderId="4" xfId="0" applyNumberFormat="1" applyFont="1" applyBorder="1" applyAlignment="1" applyProtection="1">
      <alignment horizontal="right"/>
      <protection hidden="1"/>
    </xf>
    <xf numFmtId="4" fontId="7" fillId="0" borderId="4" xfId="0" applyNumberFormat="1" applyFont="1" applyBorder="1" applyProtection="1">
      <protection hidden="1"/>
    </xf>
    <xf numFmtId="2" fontId="7" fillId="0" borderId="1" xfId="0" applyNumberFormat="1" applyFont="1" applyBorder="1" applyProtection="1">
      <protection hidden="1"/>
    </xf>
    <xf numFmtId="4" fontId="7" fillId="0" borderId="9" xfId="0" applyNumberFormat="1" applyFont="1" applyBorder="1" applyAlignment="1" applyProtection="1">
      <alignment horizontal="center"/>
      <protection hidden="1"/>
    </xf>
    <xf numFmtId="4" fontId="6" fillId="0" borderId="10" xfId="0" applyNumberFormat="1" applyFont="1" applyBorder="1" applyProtection="1">
      <protection hidden="1"/>
    </xf>
    <xf numFmtId="0" fontId="2" fillId="0" borderId="4" xfId="0" applyFont="1" applyBorder="1" applyAlignment="1" applyProtection="1">
      <alignment horizontal="right"/>
      <protection hidden="1"/>
    </xf>
    <xf numFmtId="0" fontId="2" fillId="0" borderId="11" xfId="0" applyFont="1" applyBorder="1" applyProtection="1">
      <protection hidden="1"/>
    </xf>
    <xf numFmtId="164" fontId="3" fillId="0" borderId="12" xfId="0" applyNumberFormat="1" applyFont="1" applyFill="1" applyBorder="1" applyProtection="1">
      <protection hidden="1"/>
    </xf>
    <xf numFmtId="2" fontId="7" fillId="0" borderId="1" xfId="0" applyNumberFormat="1" applyFont="1" applyBorder="1" applyAlignment="1" applyProtection="1">
      <alignment horizontal="right"/>
      <protection hidden="1"/>
    </xf>
    <xf numFmtId="0" fontId="2" fillId="0" borderId="13" xfId="0" applyFont="1" applyBorder="1" applyProtection="1">
      <protection hidden="1"/>
    </xf>
    <xf numFmtId="164" fontId="3" fillId="0" borderId="14" xfId="0" applyNumberFormat="1" applyFont="1" applyBorder="1" applyProtection="1">
      <protection hidden="1"/>
    </xf>
    <xf numFmtId="4" fontId="7" fillId="0" borderId="4" xfId="0" applyNumberFormat="1" applyFont="1" applyFill="1" applyBorder="1" applyProtection="1">
      <protection hidden="1"/>
    </xf>
    <xf numFmtId="0" fontId="7" fillId="0" borderId="4" xfId="0" applyFont="1" applyBorder="1" applyProtection="1">
      <protection hidden="1"/>
    </xf>
    <xf numFmtId="2" fontId="7" fillId="0" borderId="4" xfId="0" applyNumberFormat="1" applyFont="1" applyBorder="1" applyProtection="1">
      <protection hidden="1"/>
    </xf>
    <xf numFmtId="4" fontId="7" fillId="0" borderId="15" xfId="0" applyNumberFormat="1" applyFont="1" applyBorder="1" applyAlignment="1" applyProtection="1">
      <alignment horizontal="center"/>
      <protection hidden="1"/>
    </xf>
    <xf numFmtId="4" fontId="7" fillId="0" borderId="15" xfId="0" applyNumberFormat="1" applyFont="1" applyBorder="1" applyProtection="1">
      <protection hidden="1"/>
    </xf>
    <xf numFmtId="0" fontId="12" fillId="0" borderId="4" xfId="0" applyFont="1" applyBorder="1" applyProtection="1">
      <protection hidden="1"/>
    </xf>
    <xf numFmtId="4" fontId="7" fillId="0" borderId="4" xfId="0" applyNumberFormat="1" applyFont="1" applyBorder="1" applyAlignment="1" applyProtection="1">
      <alignment horizontal="center"/>
      <protection hidden="1"/>
    </xf>
    <xf numFmtId="2" fontId="7" fillId="0" borderId="4" xfId="0" applyNumberFormat="1" applyFont="1" applyFill="1" applyBorder="1" applyProtection="1">
      <protection hidden="1"/>
    </xf>
    <xf numFmtId="2" fontId="7" fillId="0" borderId="4" xfId="0" applyNumberFormat="1" applyFont="1" applyBorder="1" applyAlignment="1" applyProtection="1">
      <alignment horizontal="right"/>
      <protection hidden="1"/>
    </xf>
    <xf numFmtId="0" fontId="13" fillId="0" borderId="1" xfId="0" applyFont="1" applyBorder="1" applyAlignment="1" applyProtection="1">
      <protection hidden="1"/>
    </xf>
    <xf numFmtId="0" fontId="13" fillId="0" borderId="2" xfId="0" applyFont="1" applyBorder="1" applyAlignment="1" applyProtection="1">
      <protection hidden="1"/>
    </xf>
    <xf numFmtId="0" fontId="13" fillId="0" borderId="3" xfId="0" applyFont="1" applyBorder="1" applyAlignment="1" applyProtection="1">
      <protection hidden="1"/>
    </xf>
    <xf numFmtId="0" fontId="2" fillId="0" borderId="4" xfId="0" applyFont="1" applyBorder="1" applyProtection="1">
      <protection hidden="1"/>
    </xf>
    <xf numFmtId="0" fontId="13" fillId="0" borderId="4" xfId="0" applyFont="1" applyBorder="1" applyAlignment="1" applyProtection="1">
      <alignment horizontal="center"/>
      <protection hidden="1"/>
    </xf>
    <xf numFmtId="0" fontId="13" fillId="0" borderId="4" xfId="0" applyFont="1" applyBorder="1" applyProtection="1">
      <protection hidden="1"/>
    </xf>
    <xf numFmtId="2" fontId="3" fillId="0" borderId="4" xfId="0" applyNumberFormat="1" applyFont="1" applyBorder="1" applyProtection="1"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13" fillId="0" borderId="2" xfId="0" applyFont="1" applyBorder="1" applyAlignment="1" applyProtection="1">
      <alignment horizontal="center"/>
      <protection hidden="1"/>
    </xf>
    <xf numFmtId="0" fontId="13" fillId="0" borderId="3" xfId="0" applyFont="1" applyBorder="1" applyAlignment="1" applyProtection="1">
      <alignment horizontal="center"/>
      <protection hidden="1"/>
    </xf>
    <xf numFmtId="0" fontId="14" fillId="0" borderId="1" xfId="0" applyFont="1" applyBorder="1" applyAlignment="1" applyProtection="1">
      <alignment horizontal="center"/>
      <protection hidden="1"/>
    </xf>
    <xf numFmtId="0" fontId="14" fillId="0" borderId="2" xfId="0" applyFont="1" applyBorder="1" applyAlignment="1" applyProtection="1">
      <alignment horizontal="center"/>
      <protection hidden="1"/>
    </xf>
    <xf numFmtId="0" fontId="14" fillId="0" borderId="3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14" fillId="0" borderId="1" xfId="0" applyFont="1" applyBorder="1" applyAlignment="1" applyProtection="1">
      <alignment horizontal="right"/>
      <protection hidden="1"/>
    </xf>
    <xf numFmtId="0" fontId="14" fillId="0" borderId="2" xfId="0" applyFont="1" applyBorder="1" applyAlignment="1" applyProtection="1">
      <alignment horizontal="right"/>
      <protection hidden="1"/>
    </xf>
    <xf numFmtId="0" fontId="14" fillId="0" borderId="3" xfId="0" applyFont="1" applyBorder="1" applyAlignment="1" applyProtection="1">
      <alignment horizontal="right"/>
      <protection hidden="1"/>
    </xf>
    <xf numFmtId="0" fontId="14" fillId="0" borderId="4" xfId="0" applyFont="1" applyBorder="1" applyAlignment="1" applyProtection="1">
      <alignment horizontal="right"/>
      <protection hidden="1"/>
    </xf>
    <xf numFmtId="0" fontId="3" fillId="0" borderId="4" xfId="0" applyNumberFormat="1" applyFont="1" applyBorder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9" fillId="0" borderId="4" xfId="0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/>
      <protection hidden="1"/>
    </xf>
    <xf numFmtId="2" fontId="9" fillId="0" borderId="4" xfId="0" applyNumberFormat="1" applyFont="1" applyBorder="1" applyProtection="1">
      <protection hidden="1"/>
    </xf>
    <xf numFmtId="2" fontId="10" fillId="0" borderId="4" xfId="0" applyNumberFormat="1" applyFont="1" applyBorder="1" applyProtection="1">
      <protection hidden="1"/>
    </xf>
    <xf numFmtId="4" fontId="4" fillId="0" borderId="1" xfId="0" applyNumberFormat="1" applyFont="1" applyBorder="1" applyAlignment="1" applyProtection="1">
      <alignment horizontal="center"/>
      <protection hidden="1"/>
    </xf>
    <xf numFmtId="4" fontId="4" fillId="0" borderId="2" xfId="0" applyNumberFormat="1" applyFont="1" applyBorder="1" applyAlignment="1" applyProtection="1">
      <alignment horizontal="center"/>
      <protection hidden="1"/>
    </xf>
    <xf numFmtId="4" fontId="4" fillId="0" borderId="3" xfId="0" applyNumberFormat="1" applyFont="1" applyBorder="1" applyAlignment="1" applyProtection="1">
      <alignment horizontal="center"/>
      <protection hidden="1"/>
    </xf>
    <xf numFmtId="4" fontId="5" fillId="0" borderId="4" xfId="0" applyNumberFormat="1" applyFont="1" applyBorder="1" applyAlignment="1" applyProtection="1">
      <alignment horizontal="center"/>
      <protection hidden="1"/>
    </xf>
    <xf numFmtId="4" fontId="6" fillId="0" borderId="4" xfId="0" applyNumberFormat="1" applyFont="1" applyBorder="1" applyProtection="1">
      <protection hidden="1"/>
    </xf>
    <xf numFmtId="4" fontId="6" fillId="0" borderId="4" xfId="0" applyNumberFormat="1" applyFont="1" applyBorder="1" applyAlignment="1" applyProtection="1">
      <alignment horizontal="left"/>
      <protection hidden="1"/>
    </xf>
    <xf numFmtId="4" fontId="6" fillId="0" borderId="4" xfId="0" applyNumberFormat="1" applyFont="1" applyBorder="1" applyAlignment="1" applyProtection="1">
      <alignment horizontal="center"/>
      <protection hidden="1"/>
    </xf>
    <xf numFmtId="4" fontId="8" fillId="0" borderId="4" xfId="0" applyNumberFormat="1" applyFont="1" applyBorder="1" applyProtection="1">
      <protection hidden="1"/>
    </xf>
    <xf numFmtId="4" fontId="2" fillId="0" borderId="4" xfId="0" applyNumberFormat="1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49" fontId="2" fillId="0" borderId="4" xfId="0" applyNumberFormat="1" applyFont="1" applyBorder="1" applyProtection="1">
      <protection hidden="1"/>
    </xf>
    <xf numFmtId="4" fontId="3" fillId="0" borderId="4" xfId="0" applyNumberFormat="1" applyFont="1" applyBorder="1" applyProtection="1">
      <protection hidden="1"/>
    </xf>
    <xf numFmtId="4" fontId="3" fillId="0" borderId="1" xfId="0" applyNumberFormat="1" applyFont="1" applyBorder="1" applyAlignment="1" applyProtection="1">
      <alignment horizontal="center"/>
      <protection hidden="1"/>
    </xf>
    <xf numFmtId="4" fontId="3" fillId="0" borderId="3" xfId="0" applyNumberFormat="1" applyFont="1" applyBorder="1" applyAlignment="1" applyProtection="1">
      <alignment horizontal="center"/>
      <protection hidden="1"/>
    </xf>
    <xf numFmtId="2" fontId="2" fillId="0" borderId="4" xfId="0" applyNumberFormat="1" applyFont="1" applyBorder="1" applyProtection="1"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2" fontId="2" fillId="0" borderId="3" xfId="0" applyNumberFormat="1" applyFont="1" applyBorder="1" applyAlignment="1" applyProtection="1">
      <alignment horizontal="center"/>
      <protection hidden="1"/>
    </xf>
    <xf numFmtId="2" fontId="2" fillId="0" borderId="2" xfId="0" applyNumberFormat="1" applyFont="1" applyBorder="1" applyAlignment="1" applyProtection="1">
      <alignment horizontal="center"/>
      <protection hidden="1"/>
    </xf>
    <xf numFmtId="2" fontId="2" fillId="0" borderId="4" xfId="0" applyNumberFormat="1" applyFont="1" applyBorder="1" applyAlignment="1" applyProtection="1">
      <alignment horizontal="center"/>
      <protection hidden="1"/>
    </xf>
    <xf numFmtId="2" fontId="3" fillId="0" borderId="4" xfId="0" applyNumberFormat="1" applyFont="1" applyBorder="1" applyAlignment="1" applyProtection="1">
      <alignment horizontal="center"/>
      <protection hidden="1"/>
    </xf>
    <xf numFmtId="164" fontId="3" fillId="0" borderId="4" xfId="0" applyNumberFormat="1" applyFont="1" applyBorder="1" applyProtection="1">
      <protection hidden="1"/>
    </xf>
    <xf numFmtId="2" fontId="2" fillId="0" borderId="4" xfId="0" applyNumberFormat="1" applyFont="1" applyBorder="1" applyAlignment="1" applyProtection="1">
      <alignment horizontal="right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sqref="A1:K1"/>
    </sheetView>
  </sheetViews>
  <sheetFormatPr baseColWidth="10" defaultColWidth="9.140625" defaultRowHeight="15" x14ac:dyDescent="0.25"/>
  <cols>
    <col min="1" max="1" width="20.7109375" bestFit="1" customWidth="1"/>
    <col min="2" max="2" width="8.5703125" bestFit="1" customWidth="1"/>
    <col min="3" max="3" width="12.7109375" bestFit="1" customWidth="1"/>
    <col min="4" max="4" width="21.85546875" bestFit="1" customWidth="1"/>
    <col min="5" max="5" width="12.140625" bestFit="1" customWidth="1"/>
    <col min="6" max="6" width="14.42578125" bestFit="1" customWidth="1"/>
    <col min="7" max="7" width="18" bestFit="1" customWidth="1"/>
    <col min="8" max="8" width="11" bestFit="1" customWidth="1"/>
    <col min="9" max="9" width="11.42578125" bestFit="1" customWidth="1"/>
    <col min="10" max="10" width="18" bestFit="1" customWidth="1"/>
    <col min="11" max="11" width="17.28515625" bestFit="1" customWidth="1"/>
    <col min="12" max="12" width="10.85546875" bestFit="1" customWidth="1"/>
  </cols>
  <sheetData>
    <row r="1" spans="1:12" ht="16.5" x14ac:dyDescent="0.2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9"/>
    </row>
    <row r="2" spans="1:12" ht="15.75" x14ac:dyDescent="0.25">
      <c r="A2" s="75"/>
      <c r="B2" s="75"/>
      <c r="C2" s="6"/>
      <c r="D2" s="6"/>
      <c r="E2" s="6"/>
      <c r="F2" s="6"/>
      <c r="G2" s="50"/>
      <c r="H2" s="110" t="s">
        <v>1</v>
      </c>
      <c r="I2" s="111"/>
      <c r="J2" s="112"/>
      <c r="K2" s="50"/>
      <c r="L2" s="50" t="s">
        <v>2</v>
      </c>
    </row>
    <row r="3" spans="1:12" ht="15.75" x14ac:dyDescent="0.25">
      <c r="A3" s="75" t="s">
        <v>3</v>
      </c>
      <c r="B3" s="50" t="s">
        <v>4</v>
      </c>
      <c r="C3" s="50" t="s">
        <v>5</v>
      </c>
      <c r="D3" s="50" t="s">
        <v>6</v>
      </c>
      <c r="E3" s="50" t="s">
        <v>7</v>
      </c>
      <c r="F3" s="50" t="s">
        <v>8</v>
      </c>
      <c r="G3" s="50" t="s">
        <v>9</v>
      </c>
      <c r="H3" s="50" t="s">
        <v>5</v>
      </c>
      <c r="I3" s="50" t="s">
        <v>6</v>
      </c>
      <c r="J3" s="50" t="s">
        <v>9</v>
      </c>
      <c r="K3" s="113" t="s">
        <v>10</v>
      </c>
      <c r="L3" s="50"/>
    </row>
    <row r="4" spans="1:12" ht="15.75" x14ac:dyDescent="0.25">
      <c r="A4" s="75" t="s">
        <v>11</v>
      </c>
      <c r="B4" s="75"/>
      <c r="C4" s="6"/>
      <c r="D4" s="114">
        <v>1224.82</v>
      </c>
      <c r="E4" s="6"/>
      <c r="F4" s="6"/>
      <c r="G4" s="78" t="s">
        <v>12</v>
      </c>
      <c r="H4" s="6"/>
      <c r="I4" s="6"/>
      <c r="J4" s="78" t="s">
        <v>13</v>
      </c>
      <c r="K4" s="50" t="s">
        <v>14</v>
      </c>
      <c r="L4" s="78"/>
    </row>
    <row r="5" spans="1:12" ht="15.75" x14ac:dyDescent="0.25">
      <c r="A5" s="75" t="s">
        <v>15</v>
      </c>
      <c r="B5" s="75" t="s">
        <v>16</v>
      </c>
      <c r="C5" s="114">
        <v>1179.96</v>
      </c>
      <c r="D5" s="78">
        <v>924.47</v>
      </c>
      <c r="E5" s="78">
        <v>1042.32</v>
      </c>
      <c r="F5" s="114">
        <f>C5+D5+E5</f>
        <v>3146.75</v>
      </c>
      <c r="G5" s="78" t="s">
        <v>17</v>
      </c>
      <c r="H5" s="114">
        <v>728.13</v>
      </c>
      <c r="I5" s="114">
        <f>D5</f>
        <v>924.47</v>
      </c>
      <c r="J5" s="78" t="s">
        <v>18</v>
      </c>
      <c r="K5" s="78">
        <f>E5</f>
        <v>1042.32</v>
      </c>
      <c r="L5" s="78">
        <f>F5*12+(H5+I5+K5)*2</f>
        <v>43150.84</v>
      </c>
    </row>
    <row r="6" spans="1:12" ht="15.75" x14ac:dyDescent="0.25">
      <c r="A6" s="75" t="s">
        <v>19</v>
      </c>
      <c r="B6" s="75" t="s">
        <v>20</v>
      </c>
      <c r="C6" s="78"/>
      <c r="D6" s="78"/>
      <c r="E6" s="78"/>
      <c r="F6" s="78"/>
      <c r="G6" s="6" t="s">
        <v>21</v>
      </c>
      <c r="H6" s="115">
        <f>SUM(H5,I5)</f>
        <v>1652.6</v>
      </c>
      <c r="I6" s="116"/>
      <c r="J6" s="6" t="s">
        <v>22</v>
      </c>
      <c r="K6" s="117"/>
      <c r="L6" s="78"/>
    </row>
    <row r="7" spans="1:12" ht="15.75" x14ac:dyDescent="0.25">
      <c r="A7" s="75"/>
      <c r="B7" s="75" t="s">
        <v>23</v>
      </c>
      <c r="C7" s="78"/>
      <c r="D7" s="78"/>
      <c r="E7" s="78"/>
      <c r="F7" s="78"/>
      <c r="G7" s="78" t="s">
        <v>24</v>
      </c>
      <c r="H7" s="114"/>
      <c r="I7" s="114"/>
      <c r="J7" s="78" t="s">
        <v>25</v>
      </c>
      <c r="K7" s="117"/>
      <c r="L7" s="78"/>
    </row>
    <row r="8" spans="1:12" ht="15.75" x14ac:dyDescent="0.25">
      <c r="A8" s="75"/>
      <c r="B8" s="75" t="s">
        <v>26</v>
      </c>
      <c r="C8" s="78"/>
      <c r="D8" s="78"/>
      <c r="E8" s="78"/>
      <c r="F8" s="78"/>
      <c r="G8" s="78" t="s">
        <v>27</v>
      </c>
      <c r="H8" s="114"/>
      <c r="I8" s="114"/>
      <c r="J8" s="78" t="s">
        <v>28</v>
      </c>
      <c r="K8" s="117"/>
      <c r="L8" s="78"/>
    </row>
    <row r="9" spans="1:12" ht="15.75" x14ac:dyDescent="0.25">
      <c r="A9" s="75"/>
      <c r="B9" s="75" t="s">
        <v>29</v>
      </c>
      <c r="C9" s="78"/>
      <c r="D9" s="78"/>
      <c r="E9" s="78"/>
      <c r="F9" s="78"/>
      <c r="G9" s="78" t="s">
        <v>30</v>
      </c>
      <c r="H9" s="114"/>
      <c r="I9" s="114"/>
      <c r="J9" s="78" t="s">
        <v>30</v>
      </c>
      <c r="K9" s="117"/>
      <c r="L9" s="78"/>
    </row>
    <row r="10" spans="1:12" ht="15.75" x14ac:dyDescent="0.25">
      <c r="A10" s="75"/>
      <c r="B10" s="75"/>
      <c r="C10" s="78"/>
      <c r="D10" s="78"/>
      <c r="E10" s="78"/>
      <c r="F10" s="78"/>
      <c r="G10" s="78"/>
      <c r="H10" s="114"/>
      <c r="I10" s="114"/>
      <c r="J10" s="78"/>
      <c r="K10" s="117"/>
      <c r="L10" s="78"/>
    </row>
    <row r="11" spans="1:12" ht="15.75" x14ac:dyDescent="0.25">
      <c r="A11" s="75" t="s">
        <v>31</v>
      </c>
      <c r="B11" s="75" t="s">
        <v>16</v>
      </c>
      <c r="C11" s="114">
        <f>C5</f>
        <v>1179.96</v>
      </c>
      <c r="D11" s="78">
        <v>846.71</v>
      </c>
      <c r="E11" s="78">
        <v>486.27</v>
      </c>
      <c r="F11" s="114">
        <f>C11+D11+E11</f>
        <v>2512.94</v>
      </c>
      <c r="G11" s="78"/>
      <c r="H11" s="114">
        <f>H5</f>
        <v>728.13</v>
      </c>
      <c r="I11" s="114">
        <f>D11</f>
        <v>846.71</v>
      </c>
      <c r="J11" s="78"/>
      <c r="K11" s="78">
        <f>E11</f>
        <v>486.27</v>
      </c>
      <c r="L11" s="78">
        <f>F11*12+(H11+I11+K11)*2</f>
        <v>34277.5</v>
      </c>
    </row>
    <row r="12" spans="1:12" ht="15.75" x14ac:dyDescent="0.25">
      <c r="A12" s="75" t="s">
        <v>32</v>
      </c>
      <c r="B12" s="75" t="s">
        <v>20</v>
      </c>
      <c r="C12" s="78"/>
      <c r="D12" s="78"/>
      <c r="E12" s="78"/>
      <c r="F12" s="78"/>
      <c r="G12" s="78"/>
      <c r="H12" s="115">
        <f>SUM(H11:I11)</f>
        <v>1574.8400000000001</v>
      </c>
      <c r="I12" s="116"/>
      <c r="J12" s="78"/>
      <c r="K12" s="117"/>
      <c r="L12" s="78"/>
    </row>
    <row r="13" spans="1:12" ht="15.75" x14ac:dyDescent="0.25">
      <c r="A13" s="75" t="s">
        <v>33</v>
      </c>
      <c r="B13" s="75" t="s">
        <v>23</v>
      </c>
      <c r="C13" s="78"/>
      <c r="D13" s="78"/>
      <c r="E13" s="78"/>
      <c r="F13" s="78"/>
      <c r="G13" s="78"/>
      <c r="H13" s="114"/>
      <c r="I13" s="114"/>
      <c r="J13" s="78"/>
      <c r="K13" s="117"/>
      <c r="L13" s="78"/>
    </row>
    <row r="14" spans="1:12" ht="15.75" x14ac:dyDescent="0.25">
      <c r="A14" s="75"/>
      <c r="B14" s="75" t="s">
        <v>26</v>
      </c>
      <c r="C14" s="78"/>
      <c r="D14" s="78"/>
      <c r="E14" s="78"/>
      <c r="F14" s="78"/>
      <c r="G14" s="78"/>
      <c r="H14" s="114"/>
      <c r="I14" s="114"/>
      <c r="J14" s="78"/>
      <c r="K14" s="117"/>
      <c r="L14" s="78"/>
    </row>
    <row r="15" spans="1:12" ht="15.75" x14ac:dyDescent="0.25">
      <c r="A15" s="75"/>
      <c r="B15" s="75" t="s">
        <v>29</v>
      </c>
      <c r="C15" s="78"/>
      <c r="D15" s="78"/>
      <c r="E15" s="78"/>
      <c r="F15" s="78"/>
      <c r="G15" s="78"/>
      <c r="H15" s="114"/>
      <c r="I15" s="114"/>
      <c r="J15" s="78"/>
      <c r="K15" s="117"/>
      <c r="L15" s="78"/>
    </row>
    <row r="16" spans="1:12" ht="15.75" x14ac:dyDescent="0.25">
      <c r="A16" s="75"/>
      <c r="B16" s="75"/>
      <c r="C16" s="78"/>
      <c r="D16" s="78"/>
      <c r="E16" s="78"/>
      <c r="F16" s="78"/>
      <c r="G16" s="78"/>
      <c r="H16" s="114"/>
      <c r="I16" s="114"/>
      <c r="J16" s="78"/>
      <c r="K16" s="117"/>
      <c r="L16" s="78"/>
    </row>
    <row r="17" spans="1:12" ht="15.75" x14ac:dyDescent="0.25">
      <c r="A17" s="75" t="s">
        <v>34</v>
      </c>
      <c r="B17" s="75" t="s">
        <v>16</v>
      </c>
      <c r="C17" s="114">
        <f>C5</f>
        <v>1179.96</v>
      </c>
      <c r="D17" s="78">
        <v>742.85</v>
      </c>
      <c r="E17" s="78">
        <v>300.22000000000003</v>
      </c>
      <c r="F17" s="114">
        <f>C17+D17+E17</f>
        <v>2223.0299999999997</v>
      </c>
      <c r="G17" s="78"/>
      <c r="H17" s="114">
        <f>H5</f>
        <v>728.13</v>
      </c>
      <c r="I17" s="114">
        <f>D17</f>
        <v>742.85</v>
      </c>
      <c r="J17" s="6"/>
      <c r="K17" s="78">
        <f>E17</f>
        <v>300.22000000000003</v>
      </c>
      <c r="L17" s="78">
        <f>F17*12+(H17+I17+K17)*2</f>
        <v>30218.76</v>
      </c>
    </row>
    <row r="18" spans="1:12" ht="15.75" x14ac:dyDescent="0.25">
      <c r="A18" s="75" t="s">
        <v>35</v>
      </c>
      <c r="B18" s="75" t="s">
        <v>20</v>
      </c>
      <c r="C18" s="78"/>
      <c r="D18" s="78"/>
      <c r="E18" s="78"/>
      <c r="F18" s="78"/>
      <c r="G18" s="78"/>
      <c r="H18" s="115">
        <f>SUM(H17,I17)</f>
        <v>1470.98</v>
      </c>
      <c r="I18" s="116"/>
      <c r="J18" s="78"/>
      <c r="K18" s="117"/>
      <c r="L18" s="78"/>
    </row>
    <row r="19" spans="1:12" ht="15.75" x14ac:dyDescent="0.25">
      <c r="A19" s="75"/>
      <c r="B19" s="75" t="s">
        <v>23</v>
      </c>
      <c r="C19" s="78"/>
      <c r="D19" s="78"/>
      <c r="E19" s="78"/>
      <c r="F19" s="78"/>
      <c r="G19" s="78"/>
      <c r="H19" s="78"/>
      <c r="I19" s="6"/>
      <c r="J19" s="78"/>
      <c r="K19" s="117"/>
      <c r="L19" s="78"/>
    </row>
    <row r="20" spans="1:12" ht="15.75" x14ac:dyDescent="0.25">
      <c r="A20" s="75"/>
      <c r="B20" s="75" t="s">
        <v>26</v>
      </c>
      <c r="C20" s="78"/>
      <c r="D20" s="78"/>
      <c r="E20" s="78"/>
      <c r="F20" s="78"/>
      <c r="G20" s="78"/>
      <c r="H20" s="78"/>
      <c r="I20" s="6"/>
      <c r="J20" s="78"/>
      <c r="K20" s="117"/>
      <c r="L20" s="78"/>
    </row>
    <row r="21" spans="1:12" ht="15.75" x14ac:dyDescent="0.25">
      <c r="A21" s="75"/>
      <c r="B21" s="75" t="s">
        <v>29</v>
      </c>
      <c r="C21" s="78"/>
      <c r="D21" s="78"/>
      <c r="E21" s="78"/>
      <c r="F21" s="78"/>
      <c r="G21" s="78"/>
      <c r="H21" s="78"/>
      <c r="I21" s="6"/>
      <c r="J21" s="78"/>
      <c r="K21" s="117"/>
      <c r="L21" s="78"/>
    </row>
    <row r="22" spans="1:12" ht="15.75" x14ac:dyDescent="0.25">
      <c r="A22" s="75"/>
      <c r="B22" s="75"/>
      <c r="C22" s="78"/>
      <c r="D22" s="78"/>
      <c r="E22" s="78"/>
      <c r="F22" s="78"/>
      <c r="G22" s="78"/>
      <c r="H22" s="78"/>
      <c r="I22" s="6"/>
      <c r="J22" s="78"/>
      <c r="K22" s="117"/>
      <c r="L22" s="78"/>
    </row>
    <row r="23" spans="1:12" ht="15.75" x14ac:dyDescent="0.25">
      <c r="A23" s="75" t="s">
        <v>36</v>
      </c>
      <c r="B23" s="75"/>
      <c r="C23" s="117" t="s">
        <v>37</v>
      </c>
      <c r="D23" s="117" t="s">
        <v>38</v>
      </c>
      <c r="E23" s="118" t="s">
        <v>39</v>
      </c>
      <c r="F23" s="119"/>
      <c r="G23" s="120" t="s">
        <v>40</v>
      </c>
      <c r="H23" s="6"/>
      <c r="I23" s="121" t="s">
        <v>41</v>
      </c>
      <c r="J23" s="121" t="s">
        <v>42</v>
      </c>
      <c r="K23" s="121"/>
      <c r="L23" s="121"/>
    </row>
    <row r="24" spans="1:12" ht="15.75" x14ac:dyDescent="0.25">
      <c r="A24" s="75"/>
      <c r="B24" s="75" t="s">
        <v>16</v>
      </c>
      <c r="C24" s="78">
        <v>937.81</v>
      </c>
      <c r="D24" s="78"/>
      <c r="E24" s="121" t="s">
        <v>43</v>
      </c>
      <c r="F24" s="122">
        <v>56.74</v>
      </c>
      <c r="G24" s="121" t="s">
        <v>44</v>
      </c>
      <c r="H24" s="57" t="s">
        <v>45</v>
      </c>
      <c r="I24" s="78">
        <v>111.9</v>
      </c>
      <c r="J24" s="78">
        <v>48.99</v>
      </c>
      <c r="K24" s="78"/>
      <c r="L24" s="78"/>
    </row>
    <row r="25" spans="1:12" ht="15.75" x14ac:dyDescent="0.25">
      <c r="A25" s="75"/>
      <c r="B25" s="75" t="s">
        <v>20</v>
      </c>
      <c r="C25" s="78">
        <f>C24*D25</f>
        <v>406.25929199999996</v>
      </c>
      <c r="D25" s="123">
        <v>0.43319999999999997</v>
      </c>
      <c r="E25" s="50" t="s">
        <v>20</v>
      </c>
      <c r="F25" s="122">
        <f>F24*0.4332</f>
        <v>24.579767999999998</v>
      </c>
      <c r="G25" s="121" t="s">
        <v>46</v>
      </c>
      <c r="H25" s="57" t="s">
        <v>47</v>
      </c>
      <c r="I25" s="78">
        <v>88.07</v>
      </c>
      <c r="J25" s="78">
        <v>38.56</v>
      </c>
      <c r="K25" s="78"/>
      <c r="L25" s="78"/>
    </row>
    <row r="26" spans="1:12" ht="15.75" x14ac:dyDescent="0.25">
      <c r="A26" s="75" t="s">
        <v>48</v>
      </c>
      <c r="B26" s="75" t="s">
        <v>23</v>
      </c>
      <c r="C26" s="78">
        <f>C24*D26</f>
        <v>338.54940999999997</v>
      </c>
      <c r="D26" s="123">
        <v>0.36099999999999999</v>
      </c>
      <c r="E26" s="50" t="s">
        <v>23</v>
      </c>
      <c r="F26" s="122">
        <f>F24*0.361</f>
        <v>20.483139999999999</v>
      </c>
      <c r="G26" s="121" t="s">
        <v>49</v>
      </c>
      <c r="H26" s="57" t="s">
        <v>50</v>
      </c>
      <c r="I26" s="6">
        <v>77.12</v>
      </c>
      <c r="J26" s="6">
        <v>33.76</v>
      </c>
      <c r="K26" s="75"/>
      <c r="L26" s="6"/>
    </row>
    <row r="27" spans="1:12" ht="15.75" x14ac:dyDescent="0.25">
      <c r="A27" s="75"/>
      <c r="B27" s="75" t="s">
        <v>26</v>
      </c>
      <c r="C27" s="78">
        <f>C24*D27</f>
        <v>270.83952799999997</v>
      </c>
      <c r="D27" s="123">
        <v>0.2888</v>
      </c>
      <c r="E27" s="50" t="s">
        <v>26</v>
      </c>
      <c r="F27" s="122">
        <f>F24*0.2888</f>
        <v>16.386512</v>
      </c>
      <c r="G27" s="121" t="s">
        <v>51</v>
      </c>
      <c r="H27" s="124" t="s">
        <v>52</v>
      </c>
      <c r="I27" s="78">
        <v>67.64</v>
      </c>
      <c r="J27" s="78">
        <v>29.61</v>
      </c>
      <c r="K27" s="75"/>
      <c r="L27" s="6"/>
    </row>
    <row r="28" spans="1:12" ht="15.75" x14ac:dyDescent="0.25">
      <c r="A28" s="75"/>
      <c r="B28" s="75" t="s">
        <v>29</v>
      </c>
      <c r="C28" s="78">
        <f>C24*D28</f>
        <v>203.12964599999998</v>
      </c>
      <c r="D28" s="123">
        <v>0.21659999999999999</v>
      </c>
      <c r="E28" s="50" t="s">
        <v>29</v>
      </c>
      <c r="F28" s="122">
        <f>F24*0.2166</f>
        <v>12.289883999999999</v>
      </c>
      <c r="G28" s="121" t="s">
        <v>53</v>
      </c>
      <c r="H28" s="124" t="s">
        <v>54</v>
      </c>
      <c r="I28" s="78">
        <v>53.51</v>
      </c>
      <c r="J28" s="78">
        <v>23.43</v>
      </c>
      <c r="K28" s="75"/>
      <c r="L28" s="6"/>
    </row>
    <row r="29" spans="1:12" ht="15.75" x14ac:dyDescent="0.25">
      <c r="A29" s="75"/>
      <c r="B29" s="75" t="s">
        <v>55</v>
      </c>
      <c r="C29" s="78">
        <f>C24*D29</f>
        <v>135.41976399999999</v>
      </c>
      <c r="D29" s="123">
        <v>0.1444</v>
      </c>
      <c r="E29" s="50" t="s">
        <v>55</v>
      </c>
      <c r="F29" s="122">
        <f>F24*0.1444</f>
        <v>8.1932559999999999</v>
      </c>
      <c r="G29" s="122"/>
      <c r="H29" s="124" t="s">
        <v>56</v>
      </c>
      <c r="I29" s="78">
        <v>45.62</v>
      </c>
      <c r="J29" s="78">
        <v>19.98</v>
      </c>
      <c r="K29" s="75"/>
      <c r="L29" s="6"/>
    </row>
  </sheetData>
  <sheetProtection password="CAB1" sheet="1" objects="1" scenarios="1" formatCells="0"/>
  <mergeCells count="6">
    <mergeCell ref="A1:K1"/>
    <mergeCell ref="H2:J2"/>
    <mergeCell ref="H6:I6"/>
    <mergeCell ref="H12:I12"/>
    <mergeCell ref="H18:I18"/>
    <mergeCell ref="E23:F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23" workbookViewId="0">
      <selection activeCell="H38" sqref="A1:H38"/>
    </sheetView>
  </sheetViews>
  <sheetFormatPr baseColWidth="10" defaultColWidth="9.140625" defaultRowHeight="15" x14ac:dyDescent="0.25"/>
  <cols>
    <col min="1" max="1" width="34.42578125" bestFit="1" customWidth="1"/>
    <col min="2" max="2" width="8.28515625" bestFit="1" customWidth="1"/>
    <col min="3" max="3" width="10" bestFit="1" customWidth="1"/>
    <col min="4" max="4" width="23" bestFit="1" customWidth="1"/>
    <col min="5" max="5" width="12.7109375" bestFit="1" customWidth="1"/>
    <col min="6" max="6" width="13.42578125" bestFit="1" customWidth="1"/>
    <col min="7" max="7" width="11.5703125" bestFit="1" customWidth="1"/>
    <col min="8" max="8" width="15" bestFit="1" customWidth="1"/>
  </cols>
  <sheetData>
    <row r="1" spans="1:8" x14ac:dyDescent="0.25">
      <c r="A1" s="98" t="s">
        <v>57</v>
      </c>
      <c r="B1" s="99"/>
      <c r="C1" s="99"/>
      <c r="D1" s="99"/>
      <c r="E1" s="99"/>
      <c r="F1" s="99"/>
      <c r="G1" s="99"/>
      <c r="H1" s="100"/>
    </row>
    <row r="2" spans="1:8" x14ac:dyDescent="0.25">
      <c r="A2" s="101"/>
      <c r="B2" s="101"/>
      <c r="C2" s="101"/>
      <c r="D2" s="101"/>
      <c r="E2" s="101"/>
      <c r="F2" s="101"/>
      <c r="G2" s="101"/>
      <c r="H2" s="101"/>
    </row>
    <row r="3" spans="1:8" x14ac:dyDescent="0.25">
      <c r="A3" s="102" t="s">
        <v>58</v>
      </c>
      <c r="B3" s="103" t="s">
        <v>59</v>
      </c>
      <c r="C3" s="104" t="s">
        <v>5</v>
      </c>
      <c r="D3" s="104" t="s">
        <v>60</v>
      </c>
      <c r="E3" s="104" t="s">
        <v>61</v>
      </c>
      <c r="F3" s="104" t="s">
        <v>8</v>
      </c>
      <c r="G3" s="104" t="s">
        <v>1</v>
      </c>
      <c r="H3" s="104" t="s">
        <v>62</v>
      </c>
    </row>
    <row r="4" spans="1:8" x14ac:dyDescent="0.25">
      <c r="A4" s="102"/>
      <c r="B4" s="103"/>
      <c r="C4" s="104"/>
      <c r="D4" s="104"/>
      <c r="E4" s="102"/>
      <c r="F4" s="104"/>
      <c r="G4" s="52">
        <v>728.13</v>
      </c>
      <c r="H4" s="104"/>
    </row>
    <row r="5" spans="1:8" x14ac:dyDescent="0.25">
      <c r="A5" s="102" t="s">
        <v>63</v>
      </c>
      <c r="B5" s="69" t="s">
        <v>16</v>
      </c>
      <c r="C5" s="52" t="str">
        <f>FIXED(C16*65%)</f>
        <v>766,97</v>
      </c>
      <c r="D5" s="53">
        <f>D16*65%</f>
        <v>866.43700000000001</v>
      </c>
      <c r="E5" s="53"/>
      <c r="F5" s="69">
        <f>C5+D5+E5</f>
        <v>1633.4070000000002</v>
      </c>
      <c r="G5" s="53">
        <f>G4*65%+D5</f>
        <v>1339.7215000000001</v>
      </c>
      <c r="H5" s="52" t="s">
        <v>64</v>
      </c>
    </row>
    <row r="6" spans="1:8" x14ac:dyDescent="0.25">
      <c r="A6" s="105" t="s">
        <v>65</v>
      </c>
      <c r="B6" s="69"/>
      <c r="C6" s="52"/>
      <c r="D6" s="53"/>
      <c r="E6" s="53"/>
      <c r="F6" s="69"/>
      <c r="G6" s="53"/>
      <c r="H6" s="53"/>
    </row>
    <row r="7" spans="1:8" x14ac:dyDescent="0.25">
      <c r="A7" s="102" t="s">
        <v>66</v>
      </c>
      <c r="B7" s="69" t="s">
        <v>16</v>
      </c>
      <c r="C7" s="52" t="str">
        <f>C5</f>
        <v>766,97</v>
      </c>
      <c r="D7" s="53">
        <f>D16*65%</f>
        <v>866.43700000000001</v>
      </c>
      <c r="E7" s="53">
        <f>F16*2%</f>
        <v>50.258800000000001</v>
      </c>
      <c r="F7" s="69">
        <f>C7+D7+E7</f>
        <v>1683.6658000000002</v>
      </c>
      <c r="G7" s="53">
        <f>G4*65%+D7+E7</f>
        <v>1389.9803000000002</v>
      </c>
      <c r="H7" s="52" t="s">
        <v>67</v>
      </c>
    </row>
    <row r="8" spans="1:8" x14ac:dyDescent="0.25">
      <c r="A8" s="102"/>
      <c r="B8" s="69"/>
      <c r="C8" s="52"/>
      <c r="D8" s="53"/>
      <c r="E8" s="53"/>
      <c r="F8" s="69"/>
      <c r="G8" s="53"/>
      <c r="H8" s="52"/>
    </row>
    <row r="9" spans="1:8" x14ac:dyDescent="0.25">
      <c r="A9" s="102" t="s">
        <v>68</v>
      </c>
      <c r="B9" s="69" t="s">
        <v>16</v>
      </c>
      <c r="C9" s="52" t="str">
        <f>C5</f>
        <v>766,97</v>
      </c>
      <c r="D9" s="53">
        <f>D16*65%</f>
        <v>866.43700000000001</v>
      </c>
      <c r="E9" s="52" t="str">
        <f>FIXED(F16*5%)</f>
        <v>125,65</v>
      </c>
      <c r="F9" s="69">
        <f>C9+D9+E9</f>
        <v>1759.0570000000002</v>
      </c>
      <c r="G9" s="53">
        <f>G4*65%+D9+E9</f>
        <v>1465.3715000000002</v>
      </c>
      <c r="H9" s="52" t="s">
        <v>69</v>
      </c>
    </row>
    <row r="10" spans="1:8" x14ac:dyDescent="0.25">
      <c r="A10" s="102"/>
      <c r="B10" s="69"/>
      <c r="C10" s="53"/>
      <c r="D10" s="53"/>
      <c r="E10" s="53"/>
      <c r="F10" s="69"/>
      <c r="G10" s="53"/>
      <c r="H10" s="52"/>
    </row>
    <row r="11" spans="1:8" x14ac:dyDescent="0.25">
      <c r="A11" s="53"/>
      <c r="B11" s="69"/>
      <c r="C11" s="53"/>
      <c r="D11" s="53"/>
      <c r="E11" s="53"/>
      <c r="F11" s="69"/>
      <c r="G11" s="53"/>
      <c r="H11" s="53"/>
    </row>
    <row r="12" spans="1:8" x14ac:dyDescent="0.25">
      <c r="A12" s="102" t="s">
        <v>70</v>
      </c>
      <c r="B12" s="69" t="s">
        <v>16</v>
      </c>
      <c r="C12" s="53">
        <f>C16*90%</f>
        <v>1061.9640000000002</v>
      </c>
      <c r="D12" s="53">
        <f>D16*90%</f>
        <v>1199.682</v>
      </c>
      <c r="E12" s="53"/>
      <c r="F12" s="69">
        <f>C12+D12+E12</f>
        <v>2261.6460000000002</v>
      </c>
      <c r="G12" s="53">
        <f>G4*90%+D12</f>
        <v>1854.999</v>
      </c>
      <c r="H12" s="52" t="s">
        <v>71</v>
      </c>
    </row>
    <row r="13" spans="1:8" x14ac:dyDescent="0.25">
      <c r="A13" s="105" t="s">
        <v>72</v>
      </c>
      <c r="B13" s="69"/>
      <c r="C13" s="53"/>
      <c r="D13" s="53"/>
      <c r="E13" s="53"/>
      <c r="F13" s="69"/>
      <c r="G13" s="53"/>
      <c r="H13" s="53"/>
    </row>
    <row r="14" spans="1:8" x14ac:dyDescent="0.25">
      <c r="A14" s="53"/>
      <c r="B14" s="69"/>
      <c r="C14" s="53"/>
      <c r="D14" s="53"/>
      <c r="E14" s="53"/>
      <c r="F14" s="69"/>
      <c r="G14" s="53"/>
      <c r="H14" s="53"/>
    </row>
    <row r="15" spans="1:8" x14ac:dyDescent="0.25">
      <c r="A15" s="53"/>
      <c r="B15" s="69"/>
      <c r="C15" s="53"/>
      <c r="D15" s="53"/>
      <c r="E15" s="53"/>
      <c r="F15" s="69"/>
      <c r="G15" s="53"/>
      <c r="H15" s="53"/>
    </row>
    <row r="16" spans="1:8" x14ac:dyDescent="0.25">
      <c r="A16" s="102" t="s">
        <v>73</v>
      </c>
      <c r="B16" s="69" t="s">
        <v>16</v>
      </c>
      <c r="C16" s="53">
        <v>1179.96</v>
      </c>
      <c r="D16" s="53">
        <v>1332.98</v>
      </c>
      <c r="E16" s="53"/>
      <c r="F16" s="69">
        <f>C16+D16+E16</f>
        <v>2512.94</v>
      </c>
      <c r="G16" s="53">
        <f>G4+D16</f>
        <v>2061.11</v>
      </c>
      <c r="H16" s="52" t="s">
        <v>74</v>
      </c>
    </row>
    <row r="17" spans="1:8" x14ac:dyDescent="0.25">
      <c r="A17" s="105" t="s">
        <v>75</v>
      </c>
      <c r="B17" s="69"/>
      <c r="C17" s="53"/>
      <c r="D17" s="53"/>
      <c r="E17" s="53"/>
      <c r="F17" s="69"/>
      <c r="G17" s="53"/>
      <c r="H17" s="53"/>
    </row>
    <row r="18" spans="1:8" x14ac:dyDescent="0.25">
      <c r="A18" s="53"/>
      <c r="B18" s="69"/>
      <c r="C18" s="53"/>
      <c r="D18" s="53"/>
      <c r="E18" s="53"/>
      <c r="F18" s="69"/>
      <c r="G18" s="53"/>
      <c r="H18" s="53"/>
    </row>
    <row r="19" spans="1:8" x14ac:dyDescent="0.25">
      <c r="A19" s="53"/>
      <c r="B19" s="69"/>
      <c r="C19" s="53"/>
      <c r="D19" s="53"/>
      <c r="E19" s="53"/>
      <c r="F19" s="69"/>
      <c r="G19" s="53"/>
      <c r="H19" s="53"/>
    </row>
    <row r="20" spans="1:8" x14ac:dyDescent="0.25">
      <c r="A20" s="102" t="s">
        <v>76</v>
      </c>
      <c r="B20" s="69" t="s">
        <v>16</v>
      </c>
      <c r="C20" s="52" t="str">
        <f>FIXED(C16*85%)</f>
        <v>1.002,97</v>
      </c>
      <c r="D20" s="52" t="str">
        <f>FIXED(D16*85%)</f>
        <v>1.133,03</v>
      </c>
      <c r="E20" s="52"/>
      <c r="F20" s="69">
        <f>C20+D20+E20</f>
        <v>2136</v>
      </c>
      <c r="G20" s="53">
        <f>G4*85%+D20</f>
        <v>1751.9404999999999</v>
      </c>
      <c r="H20" s="52" t="s">
        <v>77</v>
      </c>
    </row>
    <row r="21" spans="1:8" x14ac:dyDescent="0.25">
      <c r="A21" s="105" t="s">
        <v>78</v>
      </c>
      <c r="B21" s="69"/>
      <c r="C21" s="52"/>
      <c r="D21" s="52"/>
      <c r="E21" s="52"/>
      <c r="F21" s="69"/>
      <c r="G21" s="53"/>
      <c r="H21" s="53"/>
    </row>
    <row r="22" spans="1:8" x14ac:dyDescent="0.25">
      <c r="A22" s="102" t="s">
        <v>79</v>
      </c>
      <c r="B22" s="69" t="s">
        <v>16</v>
      </c>
      <c r="C22" s="52" t="str">
        <f>FIXED(C16*85%)</f>
        <v>1.002,97</v>
      </c>
      <c r="D22" s="52" t="str">
        <f>FIXED(D16*85%)</f>
        <v>1.133,03</v>
      </c>
      <c r="E22" s="52">
        <f>E7</f>
        <v>50.258800000000001</v>
      </c>
      <c r="F22" s="69">
        <f>C22+D22+E22</f>
        <v>2186.2588000000001</v>
      </c>
      <c r="G22" s="53">
        <f>G4*85%+D22+E22</f>
        <v>1802.1993</v>
      </c>
      <c r="H22" s="52" t="s">
        <v>80</v>
      </c>
    </row>
    <row r="23" spans="1:8" x14ac:dyDescent="0.25">
      <c r="A23" s="102"/>
      <c r="B23" s="69"/>
      <c r="C23" s="52"/>
      <c r="D23" s="52"/>
      <c r="E23" s="52"/>
      <c r="F23" s="69"/>
      <c r="G23" s="53"/>
      <c r="H23" s="53"/>
    </row>
    <row r="24" spans="1:8" x14ac:dyDescent="0.25">
      <c r="A24" s="102" t="s">
        <v>81</v>
      </c>
      <c r="B24" s="69" t="s">
        <v>16</v>
      </c>
      <c r="C24" s="52" t="str">
        <f>FIXED(C16*85%)</f>
        <v>1.002,97</v>
      </c>
      <c r="D24" s="52" t="str">
        <f>FIXED(D16*85%)</f>
        <v>1.133,03</v>
      </c>
      <c r="E24" s="52" t="str">
        <f>E9</f>
        <v>125,65</v>
      </c>
      <c r="F24" s="69">
        <f>C24+D24+E24</f>
        <v>2261.65</v>
      </c>
      <c r="G24" s="53">
        <f>G4*85%+D24+E24</f>
        <v>1877.5905</v>
      </c>
      <c r="H24" s="52" t="s">
        <v>82</v>
      </c>
    </row>
    <row r="25" spans="1:8" x14ac:dyDescent="0.25">
      <c r="A25" s="102"/>
      <c r="B25" s="69"/>
      <c r="C25" s="52"/>
      <c r="D25" s="52"/>
      <c r="E25" s="52"/>
      <c r="F25" s="69"/>
      <c r="G25" s="53"/>
      <c r="H25" s="53"/>
    </row>
    <row r="26" spans="1:8" x14ac:dyDescent="0.25">
      <c r="A26" s="102" t="s">
        <v>83</v>
      </c>
      <c r="B26" s="69" t="s">
        <v>16</v>
      </c>
      <c r="C26" s="52">
        <v>943.91</v>
      </c>
      <c r="D26" s="52">
        <v>635.64</v>
      </c>
      <c r="E26" s="52"/>
      <c r="F26" s="69">
        <f>C26+D26+E26</f>
        <v>1579.55</v>
      </c>
      <c r="G26" s="53">
        <f>C26+D26+E26</f>
        <v>1579.55</v>
      </c>
      <c r="H26" s="53"/>
    </row>
    <row r="27" spans="1:8" x14ac:dyDescent="0.25">
      <c r="A27" s="102" t="s">
        <v>84</v>
      </c>
      <c r="B27" s="69" t="s">
        <v>16</v>
      </c>
      <c r="C27" s="52">
        <f>C26</f>
        <v>943.91</v>
      </c>
      <c r="D27" s="52">
        <v>979.98</v>
      </c>
      <c r="E27" s="52"/>
      <c r="F27" s="69">
        <f>C27+D27+E27</f>
        <v>1923.8899999999999</v>
      </c>
      <c r="G27" s="53">
        <f>C27+D27+E27</f>
        <v>1923.8899999999999</v>
      </c>
      <c r="H27" s="53"/>
    </row>
    <row r="28" spans="1:8" x14ac:dyDescent="0.25">
      <c r="A28" s="105"/>
      <c r="B28" s="69"/>
      <c r="C28" s="52"/>
      <c r="D28" s="52"/>
      <c r="E28" s="52"/>
      <c r="F28" s="69"/>
      <c r="G28" s="53"/>
      <c r="H28" s="53"/>
    </row>
    <row r="29" spans="1:8" ht="15.75" x14ac:dyDescent="0.25">
      <c r="A29" s="102" t="s">
        <v>85</v>
      </c>
      <c r="B29" s="106" t="s">
        <v>16</v>
      </c>
      <c r="C29" s="52" t="str">
        <f>FIXED(C16*60%)</f>
        <v>707,98</v>
      </c>
      <c r="D29" s="52" t="str">
        <f>FIXED(D16*60%)</f>
        <v>799,79</v>
      </c>
      <c r="E29" s="52"/>
      <c r="F29" s="69">
        <f>C29+D29</f>
        <v>1507.77</v>
      </c>
      <c r="G29" s="53">
        <f>G4*60%+D29</f>
        <v>1236.6679999999999</v>
      </c>
      <c r="H29" s="52" t="s">
        <v>86</v>
      </c>
    </row>
    <row r="30" spans="1:8" ht="15.75" x14ac:dyDescent="0.25">
      <c r="A30" s="105" t="s">
        <v>87</v>
      </c>
      <c r="B30" s="106"/>
      <c r="C30" s="52"/>
      <c r="D30" s="52"/>
      <c r="E30" s="52"/>
      <c r="F30" s="69"/>
      <c r="G30" s="53"/>
      <c r="H30" s="53"/>
    </row>
    <row r="31" spans="1:8" ht="15.75" x14ac:dyDescent="0.25">
      <c r="A31" s="102" t="s">
        <v>88</v>
      </c>
      <c r="B31" s="106" t="s">
        <v>20</v>
      </c>
      <c r="C31" s="52" t="str">
        <f>FIXED(C16*30%)</f>
        <v>353,99</v>
      </c>
      <c r="D31" s="52" t="str">
        <f>FIXED(D16*30%)</f>
        <v>399,89</v>
      </c>
      <c r="E31" s="52"/>
      <c r="F31" s="69">
        <f>C31+D31+E31</f>
        <v>753.88</v>
      </c>
      <c r="G31" s="53">
        <f>G4*30%+D31</f>
        <v>618.32899999999995</v>
      </c>
      <c r="H31" s="52" t="s">
        <v>89</v>
      </c>
    </row>
    <row r="32" spans="1:8" ht="15.75" x14ac:dyDescent="0.25">
      <c r="A32" s="105" t="s">
        <v>90</v>
      </c>
      <c r="B32" s="106" t="s">
        <v>23</v>
      </c>
      <c r="C32" s="52" t="str">
        <f>FIXED(C16*25%)</f>
        <v>294,99</v>
      </c>
      <c r="D32" s="52" t="str">
        <f>FIXED(D16*25%)</f>
        <v>333,25</v>
      </c>
      <c r="E32" s="52"/>
      <c r="F32" s="69">
        <f>C32+D32+E32</f>
        <v>628.24</v>
      </c>
      <c r="G32" s="53">
        <f>G4*25%+D32</f>
        <v>515.28250000000003</v>
      </c>
      <c r="H32" s="52" t="s">
        <v>91</v>
      </c>
    </row>
    <row r="33" spans="1:8" ht="15.75" x14ac:dyDescent="0.25">
      <c r="A33" s="102"/>
      <c r="B33" s="106" t="s">
        <v>26</v>
      </c>
      <c r="C33" s="52" t="str">
        <f>FIXED(C16*20%)</f>
        <v>235,99</v>
      </c>
      <c r="D33" s="52" t="str">
        <f>FIXED(D16*20%)</f>
        <v>266,60</v>
      </c>
      <c r="E33" s="52"/>
      <c r="F33" s="69">
        <f>C33+D33+E33</f>
        <v>502.59000000000003</v>
      </c>
      <c r="G33" s="53">
        <f>G4*20%+D33</f>
        <v>412.226</v>
      </c>
      <c r="H33" s="52" t="s">
        <v>92</v>
      </c>
    </row>
    <row r="34" spans="1:8" ht="15.75" x14ac:dyDescent="0.25">
      <c r="A34" s="102"/>
      <c r="B34" s="106" t="s">
        <v>29</v>
      </c>
      <c r="C34" s="52" t="str">
        <f>FIXED(C16*15%)</f>
        <v>176,99</v>
      </c>
      <c r="D34" s="52" t="str">
        <f>FIXED(D16*15%)</f>
        <v>199,95</v>
      </c>
      <c r="E34" s="52"/>
      <c r="F34" s="69">
        <f>C34+D34+E34</f>
        <v>376.94</v>
      </c>
      <c r="G34" s="53">
        <f>G4*15%+D34</f>
        <v>309.16949999999997</v>
      </c>
      <c r="H34" s="52" t="s">
        <v>93</v>
      </c>
    </row>
    <row r="35" spans="1:8" ht="15.75" x14ac:dyDescent="0.25">
      <c r="A35" s="53"/>
      <c r="B35" s="106" t="s">
        <v>55</v>
      </c>
      <c r="C35" s="52" t="str">
        <f>FIXED(C16*10%)</f>
        <v>118,00</v>
      </c>
      <c r="D35" s="52" t="str">
        <f>FIXED(D16*10%)</f>
        <v>133,30</v>
      </c>
      <c r="E35" s="53"/>
      <c r="F35" s="69">
        <f>C35+D35+E35</f>
        <v>251.3</v>
      </c>
      <c r="G35" s="53">
        <f>G4*10%+D35</f>
        <v>206.113</v>
      </c>
      <c r="H35" s="52" t="s">
        <v>94</v>
      </c>
    </row>
    <row r="36" spans="1:8" ht="15.75" x14ac:dyDescent="0.25">
      <c r="A36" s="53"/>
      <c r="B36" s="106"/>
      <c r="C36" s="52"/>
      <c r="D36" s="52"/>
      <c r="E36" s="53"/>
      <c r="F36" s="69"/>
      <c r="G36" s="53"/>
      <c r="H36" s="52"/>
    </row>
    <row r="37" spans="1:8" x14ac:dyDescent="0.25">
      <c r="A37" s="102" t="s">
        <v>95</v>
      </c>
      <c r="B37" s="69"/>
      <c r="C37" s="52">
        <v>283.74</v>
      </c>
      <c r="D37" s="53"/>
      <c r="E37" s="53"/>
      <c r="F37" s="69"/>
      <c r="G37" s="53"/>
      <c r="H37" s="52"/>
    </row>
    <row r="38" spans="1:8" x14ac:dyDescent="0.25">
      <c r="A38" s="105" t="s">
        <v>96</v>
      </c>
      <c r="B38" s="53"/>
      <c r="C38" s="53"/>
      <c r="D38" s="53"/>
      <c r="E38" s="53"/>
      <c r="F38" s="69"/>
      <c r="G38" s="53"/>
      <c r="H38" s="53"/>
    </row>
  </sheetData>
  <sheetProtection password="CAB1" sheet="1" objects="1" scenarios="1" formatCells="0"/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34" workbookViewId="0">
      <selection activeCell="M49" sqref="A1:M49"/>
    </sheetView>
  </sheetViews>
  <sheetFormatPr baseColWidth="10" defaultColWidth="9.140625" defaultRowHeight="15" x14ac:dyDescent="0.25"/>
  <sheetData>
    <row r="1" spans="1:13" x14ac:dyDescent="0.25">
      <c r="A1" s="92" t="s">
        <v>97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x14ac:dyDescent="0.25">
      <c r="A3" s="94" t="s">
        <v>45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3" x14ac:dyDescent="0.25">
      <c r="A4" s="95">
        <v>1</v>
      </c>
      <c r="B4" s="95">
        <v>2</v>
      </c>
      <c r="C4" s="95">
        <v>3</v>
      </c>
      <c r="D4" s="95">
        <v>4</v>
      </c>
      <c r="E4" s="95">
        <v>5</v>
      </c>
      <c r="F4" s="95">
        <v>6</v>
      </c>
      <c r="G4" s="95">
        <v>7</v>
      </c>
      <c r="H4" s="95">
        <v>8</v>
      </c>
      <c r="I4" s="95">
        <v>9</v>
      </c>
      <c r="J4" s="95">
        <v>10</v>
      </c>
      <c r="K4" s="95">
        <v>11</v>
      </c>
      <c r="L4" s="95">
        <v>12</v>
      </c>
      <c r="M4" s="95">
        <v>13</v>
      </c>
    </row>
    <row r="5" spans="1:13" x14ac:dyDescent="0.25">
      <c r="A5" s="96">
        <v>45.41</v>
      </c>
      <c r="B5" s="97">
        <f>$A$5*B4</f>
        <v>90.82</v>
      </c>
      <c r="C5" s="97">
        <f t="shared" ref="C5:M5" si="0">$A$5*C4</f>
        <v>136.22999999999999</v>
      </c>
      <c r="D5" s="97">
        <f t="shared" si="0"/>
        <v>181.64</v>
      </c>
      <c r="E5" s="97">
        <f t="shared" si="0"/>
        <v>227.04999999999998</v>
      </c>
      <c r="F5" s="97">
        <f t="shared" si="0"/>
        <v>272.45999999999998</v>
      </c>
      <c r="G5" s="97">
        <f t="shared" si="0"/>
        <v>317.87</v>
      </c>
      <c r="H5" s="97">
        <f t="shared" si="0"/>
        <v>363.28</v>
      </c>
      <c r="I5" s="97">
        <f t="shared" si="0"/>
        <v>408.68999999999994</v>
      </c>
      <c r="J5" s="97">
        <f t="shared" si="0"/>
        <v>454.09999999999997</v>
      </c>
      <c r="K5" s="97">
        <f t="shared" si="0"/>
        <v>499.51</v>
      </c>
      <c r="L5" s="97">
        <f t="shared" si="0"/>
        <v>544.91999999999996</v>
      </c>
      <c r="M5" s="97">
        <f t="shared" si="0"/>
        <v>590.32999999999993</v>
      </c>
    </row>
    <row r="6" spans="1:13" x14ac:dyDescent="0.25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</row>
    <row r="7" spans="1:13" x14ac:dyDescent="0.25">
      <c r="A7" s="94" t="s">
        <v>98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</row>
    <row r="8" spans="1:13" x14ac:dyDescent="0.25">
      <c r="A8" s="95">
        <v>1</v>
      </c>
      <c r="B8" s="95">
        <v>2</v>
      </c>
      <c r="C8" s="95">
        <v>3</v>
      </c>
      <c r="D8" s="95">
        <v>4</v>
      </c>
      <c r="E8" s="95">
        <v>5</v>
      </c>
      <c r="F8" s="95">
        <v>6</v>
      </c>
      <c r="G8" s="95">
        <v>7</v>
      </c>
      <c r="H8" s="95">
        <v>8</v>
      </c>
      <c r="I8" s="95">
        <v>9</v>
      </c>
      <c r="J8" s="95">
        <v>10</v>
      </c>
      <c r="K8" s="95">
        <v>11</v>
      </c>
      <c r="L8" s="95">
        <v>12</v>
      </c>
      <c r="M8" s="95">
        <v>13</v>
      </c>
    </row>
    <row r="9" spans="1:13" x14ac:dyDescent="0.25">
      <c r="A9" s="96">
        <v>28.02</v>
      </c>
      <c r="B9" s="97">
        <f>$A$9*B8</f>
        <v>56.04</v>
      </c>
      <c r="C9" s="97">
        <f t="shared" ref="C9:M9" si="1">$A$9*C8</f>
        <v>84.06</v>
      </c>
      <c r="D9" s="97">
        <f t="shared" si="1"/>
        <v>112.08</v>
      </c>
      <c r="E9" s="97">
        <f t="shared" si="1"/>
        <v>140.1</v>
      </c>
      <c r="F9" s="97">
        <f t="shared" si="1"/>
        <v>168.12</v>
      </c>
      <c r="G9" s="97">
        <f t="shared" si="1"/>
        <v>196.14</v>
      </c>
      <c r="H9" s="97">
        <f t="shared" si="1"/>
        <v>224.16</v>
      </c>
      <c r="I9" s="97">
        <f t="shared" si="1"/>
        <v>252.18</v>
      </c>
      <c r="J9" s="97">
        <f t="shared" si="1"/>
        <v>280.2</v>
      </c>
      <c r="K9" s="97">
        <f t="shared" si="1"/>
        <v>308.21999999999997</v>
      </c>
      <c r="L9" s="97">
        <f t="shared" si="1"/>
        <v>336.24</v>
      </c>
      <c r="M9" s="97">
        <f t="shared" si="1"/>
        <v>364.26</v>
      </c>
    </row>
    <row r="10" spans="1:13" x14ac:dyDescent="0.25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</row>
    <row r="11" spans="1:13" x14ac:dyDescent="0.25">
      <c r="A11" s="94" t="s">
        <v>47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</row>
    <row r="12" spans="1:13" x14ac:dyDescent="0.25">
      <c r="A12" s="95">
        <v>1</v>
      </c>
      <c r="B12" s="95">
        <v>2</v>
      </c>
      <c r="C12" s="95">
        <v>3</v>
      </c>
      <c r="D12" s="95">
        <v>4</v>
      </c>
      <c r="E12" s="95">
        <v>5</v>
      </c>
      <c r="F12" s="95">
        <v>6</v>
      </c>
      <c r="G12" s="95">
        <v>7</v>
      </c>
      <c r="H12" s="95">
        <v>8</v>
      </c>
      <c r="I12" s="95">
        <v>9</v>
      </c>
      <c r="J12" s="95">
        <v>10</v>
      </c>
      <c r="K12" s="95">
        <v>11</v>
      </c>
      <c r="L12" s="95">
        <v>12</v>
      </c>
      <c r="M12" s="95">
        <v>13</v>
      </c>
    </row>
    <row r="13" spans="1:13" x14ac:dyDescent="0.25">
      <c r="A13" s="96">
        <v>37.03</v>
      </c>
      <c r="B13" s="97">
        <f>$A$13*B12</f>
        <v>74.06</v>
      </c>
      <c r="C13" s="97">
        <f t="shared" ref="C13:M13" si="2">$A$13*C12</f>
        <v>111.09</v>
      </c>
      <c r="D13" s="97">
        <f t="shared" si="2"/>
        <v>148.12</v>
      </c>
      <c r="E13" s="97">
        <f t="shared" si="2"/>
        <v>185.15</v>
      </c>
      <c r="F13" s="97">
        <f t="shared" si="2"/>
        <v>222.18</v>
      </c>
      <c r="G13" s="97">
        <f t="shared" si="2"/>
        <v>259.21000000000004</v>
      </c>
      <c r="H13" s="97">
        <f t="shared" si="2"/>
        <v>296.24</v>
      </c>
      <c r="I13" s="97">
        <f t="shared" si="2"/>
        <v>333.27</v>
      </c>
      <c r="J13" s="97">
        <f t="shared" si="2"/>
        <v>370.3</v>
      </c>
      <c r="K13" s="97">
        <f t="shared" si="2"/>
        <v>407.33000000000004</v>
      </c>
      <c r="L13" s="97">
        <f t="shared" si="2"/>
        <v>444.36</v>
      </c>
      <c r="M13" s="97">
        <f t="shared" si="2"/>
        <v>481.39</v>
      </c>
    </row>
    <row r="14" spans="1:13" x14ac:dyDescent="0.25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</row>
    <row r="15" spans="1:13" x14ac:dyDescent="0.25">
      <c r="A15" s="94" t="s">
        <v>99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</row>
    <row r="16" spans="1:13" x14ac:dyDescent="0.25">
      <c r="A16" s="95">
        <v>1</v>
      </c>
      <c r="B16" s="95">
        <v>2</v>
      </c>
      <c r="C16" s="95">
        <v>3</v>
      </c>
      <c r="D16" s="95">
        <v>4</v>
      </c>
      <c r="E16" s="95">
        <v>5</v>
      </c>
      <c r="F16" s="95">
        <v>6</v>
      </c>
      <c r="G16" s="95">
        <v>7</v>
      </c>
      <c r="H16" s="95">
        <v>8</v>
      </c>
      <c r="I16" s="95">
        <v>9</v>
      </c>
      <c r="J16" s="95">
        <v>10</v>
      </c>
      <c r="K16" s="95">
        <v>11</v>
      </c>
      <c r="L16" s="95">
        <v>12</v>
      </c>
      <c r="M16" s="95">
        <v>13</v>
      </c>
    </row>
    <row r="17" spans="1:13" x14ac:dyDescent="0.25">
      <c r="A17" s="96">
        <v>27</v>
      </c>
      <c r="B17" s="97">
        <f>$A$17*B16</f>
        <v>54</v>
      </c>
      <c r="C17" s="97">
        <f t="shared" ref="C17:M17" si="3">$A$17*C16</f>
        <v>81</v>
      </c>
      <c r="D17" s="97">
        <f t="shared" si="3"/>
        <v>108</v>
      </c>
      <c r="E17" s="97">
        <f t="shared" si="3"/>
        <v>135</v>
      </c>
      <c r="F17" s="97">
        <f t="shared" si="3"/>
        <v>162</v>
      </c>
      <c r="G17" s="97">
        <f t="shared" si="3"/>
        <v>189</v>
      </c>
      <c r="H17" s="97">
        <f t="shared" si="3"/>
        <v>216</v>
      </c>
      <c r="I17" s="97">
        <f t="shared" si="3"/>
        <v>243</v>
      </c>
      <c r="J17" s="97">
        <f t="shared" si="3"/>
        <v>270</v>
      </c>
      <c r="K17" s="97">
        <f t="shared" si="3"/>
        <v>297</v>
      </c>
      <c r="L17" s="97">
        <f t="shared" si="3"/>
        <v>324</v>
      </c>
      <c r="M17" s="97">
        <f t="shared" si="3"/>
        <v>351</v>
      </c>
    </row>
    <row r="18" spans="1:13" x14ac:dyDescent="0.25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</row>
    <row r="19" spans="1:13" x14ac:dyDescent="0.25">
      <c r="A19" s="94" t="s">
        <v>50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3" x14ac:dyDescent="0.25">
      <c r="A20" s="95">
        <v>1</v>
      </c>
      <c r="B20" s="95">
        <v>2</v>
      </c>
      <c r="C20" s="95">
        <v>3</v>
      </c>
      <c r="D20" s="95">
        <v>4</v>
      </c>
      <c r="E20" s="95">
        <v>5</v>
      </c>
      <c r="F20" s="95">
        <v>6</v>
      </c>
      <c r="G20" s="95">
        <v>7</v>
      </c>
      <c r="H20" s="95">
        <v>8</v>
      </c>
      <c r="I20" s="95">
        <v>9</v>
      </c>
      <c r="J20" s="95">
        <v>10</v>
      </c>
      <c r="K20" s="95">
        <v>11</v>
      </c>
      <c r="L20" s="95">
        <v>12</v>
      </c>
      <c r="M20" s="95">
        <v>13</v>
      </c>
    </row>
    <row r="21" spans="1:13" x14ac:dyDescent="0.25">
      <c r="A21" s="96">
        <v>32.49</v>
      </c>
      <c r="B21" s="97">
        <f>$A$21*B20</f>
        <v>64.98</v>
      </c>
      <c r="C21" s="97">
        <f t="shared" ref="C21:M21" si="4">$A$21*C20</f>
        <v>97.47</v>
      </c>
      <c r="D21" s="97">
        <f t="shared" si="4"/>
        <v>129.96</v>
      </c>
      <c r="E21" s="97">
        <f t="shared" si="4"/>
        <v>162.45000000000002</v>
      </c>
      <c r="F21" s="97">
        <f t="shared" si="4"/>
        <v>194.94</v>
      </c>
      <c r="G21" s="97">
        <f t="shared" si="4"/>
        <v>227.43</v>
      </c>
      <c r="H21" s="97">
        <f t="shared" si="4"/>
        <v>259.92</v>
      </c>
      <c r="I21" s="97">
        <f t="shared" si="4"/>
        <v>292.41000000000003</v>
      </c>
      <c r="J21" s="97">
        <f t="shared" si="4"/>
        <v>324.90000000000003</v>
      </c>
      <c r="K21" s="97">
        <f t="shared" si="4"/>
        <v>357.39000000000004</v>
      </c>
      <c r="L21" s="97">
        <f t="shared" si="4"/>
        <v>389.88</v>
      </c>
      <c r="M21" s="97">
        <f t="shared" si="4"/>
        <v>422.37</v>
      </c>
    </row>
    <row r="22" spans="1:13" x14ac:dyDescent="0.25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</row>
    <row r="23" spans="1:13" x14ac:dyDescent="0.25">
      <c r="A23" s="94" t="s">
        <v>100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3" x14ac:dyDescent="0.25">
      <c r="A24" s="95">
        <v>1</v>
      </c>
      <c r="B24" s="95">
        <v>2</v>
      </c>
      <c r="C24" s="95">
        <v>3</v>
      </c>
      <c r="D24" s="95">
        <v>4</v>
      </c>
      <c r="E24" s="95">
        <v>5</v>
      </c>
      <c r="F24" s="95">
        <v>6</v>
      </c>
      <c r="G24" s="95">
        <v>7</v>
      </c>
      <c r="H24" s="95">
        <v>8</v>
      </c>
      <c r="I24" s="95">
        <v>9</v>
      </c>
      <c r="J24" s="95">
        <v>10</v>
      </c>
      <c r="K24" s="95">
        <v>11</v>
      </c>
      <c r="L24" s="95">
        <v>12</v>
      </c>
      <c r="M24" s="95">
        <v>13</v>
      </c>
    </row>
    <row r="25" spans="1:13" x14ac:dyDescent="0.25">
      <c r="A25" s="96">
        <v>28.09</v>
      </c>
      <c r="B25" s="97">
        <f>$A$25*B24</f>
        <v>56.18</v>
      </c>
      <c r="C25" s="97">
        <f t="shared" ref="C25:M25" si="5">$A$25*C24</f>
        <v>84.27</v>
      </c>
      <c r="D25" s="97">
        <f t="shared" si="5"/>
        <v>112.36</v>
      </c>
      <c r="E25" s="97">
        <f t="shared" si="5"/>
        <v>140.44999999999999</v>
      </c>
      <c r="F25" s="97">
        <f t="shared" si="5"/>
        <v>168.54</v>
      </c>
      <c r="G25" s="97">
        <f t="shared" si="5"/>
        <v>196.63</v>
      </c>
      <c r="H25" s="97">
        <f t="shared" si="5"/>
        <v>224.72</v>
      </c>
      <c r="I25" s="97">
        <f t="shared" si="5"/>
        <v>252.81</v>
      </c>
      <c r="J25" s="97">
        <f t="shared" si="5"/>
        <v>280.89999999999998</v>
      </c>
      <c r="K25" s="97">
        <f t="shared" si="5"/>
        <v>308.99</v>
      </c>
      <c r="L25" s="97">
        <f t="shared" si="5"/>
        <v>337.08</v>
      </c>
      <c r="M25" s="97">
        <f t="shared" si="5"/>
        <v>365.17</v>
      </c>
    </row>
    <row r="26" spans="1:13" x14ac:dyDescent="0.25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</row>
    <row r="27" spans="1:13" x14ac:dyDescent="0.25">
      <c r="A27" s="94" t="s">
        <v>52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28" spans="1:13" x14ac:dyDescent="0.25">
      <c r="A28" s="95">
        <v>1</v>
      </c>
      <c r="B28" s="95">
        <v>2</v>
      </c>
      <c r="C28" s="95">
        <v>3</v>
      </c>
      <c r="D28" s="95">
        <v>4</v>
      </c>
      <c r="E28" s="95">
        <v>5</v>
      </c>
      <c r="F28" s="95">
        <v>6</v>
      </c>
      <c r="G28" s="95">
        <v>7</v>
      </c>
      <c r="H28" s="95">
        <v>8</v>
      </c>
      <c r="I28" s="95">
        <v>9</v>
      </c>
      <c r="J28" s="95">
        <v>10</v>
      </c>
      <c r="K28" s="95">
        <v>11</v>
      </c>
      <c r="L28" s="95">
        <v>12</v>
      </c>
      <c r="M28" s="95">
        <v>13</v>
      </c>
    </row>
    <row r="29" spans="1:13" x14ac:dyDescent="0.25">
      <c r="A29" s="96">
        <v>28.02</v>
      </c>
      <c r="B29" s="97">
        <f>$A$29*B28</f>
        <v>56.04</v>
      </c>
      <c r="C29" s="97">
        <f t="shared" ref="C29:M29" si="6">$A$29*C28</f>
        <v>84.06</v>
      </c>
      <c r="D29" s="97">
        <f t="shared" si="6"/>
        <v>112.08</v>
      </c>
      <c r="E29" s="97">
        <f t="shared" si="6"/>
        <v>140.1</v>
      </c>
      <c r="F29" s="97">
        <f t="shared" si="6"/>
        <v>168.12</v>
      </c>
      <c r="G29" s="97">
        <f t="shared" si="6"/>
        <v>196.14</v>
      </c>
      <c r="H29" s="97">
        <f t="shared" si="6"/>
        <v>224.16</v>
      </c>
      <c r="I29" s="97">
        <f t="shared" si="6"/>
        <v>252.18</v>
      </c>
      <c r="J29" s="97">
        <f t="shared" si="6"/>
        <v>280.2</v>
      </c>
      <c r="K29" s="97">
        <f t="shared" si="6"/>
        <v>308.21999999999997</v>
      </c>
      <c r="L29" s="97">
        <f t="shared" si="6"/>
        <v>336.24</v>
      </c>
      <c r="M29" s="97">
        <f t="shared" si="6"/>
        <v>364.26</v>
      </c>
    </row>
    <row r="30" spans="1:13" x14ac:dyDescent="0.2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</row>
    <row r="31" spans="1:13" x14ac:dyDescent="0.25">
      <c r="A31" s="94" t="s">
        <v>101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</row>
    <row r="32" spans="1:13" x14ac:dyDescent="0.25">
      <c r="A32" s="95">
        <v>1</v>
      </c>
      <c r="B32" s="95">
        <v>2</v>
      </c>
      <c r="C32" s="95">
        <v>3</v>
      </c>
      <c r="D32" s="95">
        <v>4</v>
      </c>
      <c r="E32" s="95">
        <v>5</v>
      </c>
      <c r="F32" s="95">
        <v>6</v>
      </c>
      <c r="G32" s="95">
        <v>7</v>
      </c>
      <c r="H32" s="95">
        <v>8</v>
      </c>
      <c r="I32" s="95">
        <v>9</v>
      </c>
      <c r="J32" s="95">
        <v>10</v>
      </c>
      <c r="K32" s="95">
        <v>11</v>
      </c>
      <c r="L32" s="95">
        <v>12</v>
      </c>
      <c r="M32" s="95">
        <v>13</v>
      </c>
    </row>
    <row r="33" spans="1:13" x14ac:dyDescent="0.25">
      <c r="A33" s="96">
        <v>24.2</v>
      </c>
      <c r="B33" s="97">
        <f>$A$33*B32</f>
        <v>48.4</v>
      </c>
      <c r="C33" s="97">
        <f t="shared" ref="C33:M33" si="7">$A$33*C32</f>
        <v>72.599999999999994</v>
      </c>
      <c r="D33" s="97">
        <f t="shared" si="7"/>
        <v>96.8</v>
      </c>
      <c r="E33" s="97">
        <f t="shared" si="7"/>
        <v>121</v>
      </c>
      <c r="F33" s="97">
        <f t="shared" si="7"/>
        <v>145.19999999999999</v>
      </c>
      <c r="G33" s="97">
        <f t="shared" si="7"/>
        <v>169.4</v>
      </c>
      <c r="H33" s="97">
        <f t="shared" si="7"/>
        <v>193.6</v>
      </c>
      <c r="I33" s="97">
        <f t="shared" si="7"/>
        <v>217.79999999999998</v>
      </c>
      <c r="J33" s="97">
        <f t="shared" si="7"/>
        <v>242</v>
      </c>
      <c r="K33" s="97">
        <f t="shared" si="7"/>
        <v>266.2</v>
      </c>
      <c r="L33" s="97">
        <f t="shared" si="7"/>
        <v>290.39999999999998</v>
      </c>
      <c r="M33" s="97">
        <f t="shared" si="7"/>
        <v>314.59999999999997</v>
      </c>
    </row>
    <row r="34" spans="1:13" x14ac:dyDescent="0.25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</row>
    <row r="35" spans="1:13" x14ac:dyDescent="0.25">
      <c r="A35" s="94" t="s">
        <v>54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</row>
    <row r="36" spans="1:13" x14ac:dyDescent="0.25">
      <c r="A36" s="95">
        <v>1</v>
      </c>
      <c r="B36" s="95">
        <v>2</v>
      </c>
      <c r="C36" s="95">
        <v>3</v>
      </c>
      <c r="D36" s="95">
        <v>4</v>
      </c>
      <c r="E36" s="95">
        <v>5</v>
      </c>
      <c r="F36" s="95">
        <v>6</v>
      </c>
      <c r="G36" s="95">
        <v>7</v>
      </c>
      <c r="H36" s="95">
        <v>8</v>
      </c>
      <c r="I36" s="95">
        <v>9</v>
      </c>
      <c r="J36" s="95">
        <v>10</v>
      </c>
      <c r="K36" s="95">
        <v>11</v>
      </c>
      <c r="L36" s="95">
        <v>12</v>
      </c>
      <c r="M36" s="95">
        <v>13</v>
      </c>
    </row>
    <row r="37" spans="1:13" x14ac:dyDescent="0.25">
      <c r="A37" s="96">
        <v>19.07</v>
      </c>
      <c r="B37" s="97">
        <f>$A$37*B36</f>
        <v>38.14</v>
      </c>
      <c r="C37" s="97">
        <f t="shared" ref="C37:M37" si="8">$A$37*C36</f>
        <v>57.21</v>
      </c>
      <c r="D37" s="97">
        <f t="shared" si="8"/>
        <v>76.28</v>
      </c>
      <c r="E37" s="97">
        <f t="shared" si="8"/>
        <v>95.35</v>
      </c>
      <c r="F37" s="97">
        <f t="shared" si="8"/>
        <v>114.42</v>
      </c>
      <c r="G37" s="97">
        <f t="shared" si="8"/>
        <v>133.49</v>
      </c>
      <c r="H37" s="97">
        <f t="shared" si="8"/>
        <v>152.56</v>
      </c>
      <c r="I37" s="97">
        <f t="shared" si="8"/>
        <v>171.63</v>
      </c>
      <c r="J37" s="97">
        <f t="shared" si="8"/>
        <v>190.7</v>
      </c>
      <c r="K37" s="97">
        <f t="shared" si="8"/>
        <v>209.77</v>
      </c>
      <c r="L37" s="97">
        <f t="shared" si="8"/>
        <v>228.84</v>
      </c>
      <c r="M37" s="97">
        <f t="shared" si="8"/>
        <v>247.91</v>
      </c>
    </row>
    <row r="38" spans="1:13" x14ac:dyDescent="0.25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</row>
    <row r="39" spans="1:13" x14ac:dyDescent="0.25">
      <c r="A39" s="94" t="s">
        <v>102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</row>
    <row r="40" spans="1:13" x14ac:dyDescent="0.25">
      <c r="A40" s="95">
        <v>1</v>
      </c>
      <c r="B40" s="95">
        <v>2</v>
      </c>
      <c r="C40" s="95">
        <v>3</v>
      </c>
      <c r="D40" s="95">
        <v>4</v>
      </c>
      <c r="E40" s="95">
        <v>5</v>
      </c>
      <c r="F40" s="95">
        <v>6</v>
      </c>
      <c r="G40" s="95">
        <v>7</v>
      </c>
      <c r="H40" s="95">
        <v>8</v>
      </c>
      <c r="I40" s="95">
        <v>9</v>
      </c>
      <c r="J40" s="95">
        <v>10</v>
      </c>
      <c r="K40" s="95">
        <v>11</v>
      </c>
      <c r="L40" s="95">
        <v>12</v>
      </c>
      <c r="M40" s="95">
        <v>13</v>
      </c>
    </row>
    <row r="41" spans="1:13" x14ac:dyDescent="0.25">
      <c r="A41" s="96">
        <v>18.89</v>
      </c>
      <c r="B41" s="97">
        <f>$A$41*B40</f>
        <v>37.78</v>
      </c>
      <c r="C41" s="97">
        <f t="shared" ref="C41:M41" si="9">$A$41*C40</f>
        <v>56.67</v>
      </c>
      <c r="D41" s="97">
        <f t="shared" si="9"/>
        <v>75.56</v>
      </c>
      <c r="E41" s="97">
        <f t="shared" si="9"/>
        <v>94.45</v>
      </c>
      <c r="F41" s="97">
        <f t="shared" si="9"/>
        <v>113.34</v>
      </c>
      <c r="G41" s="97">
        <f t="shared" si="9"/>
        <v>132.23000000000002</v>
      </c>
      <c r="H41" s="97">
        <f t="shared" si="9"/>
        <v>151.12</v>
      </c>
      <c r="I41" s="97">
        <f t="shared" si="9"/>
        <v>170.01</v>
      </c>
      <c r="J41" s="97">
        <f t="shared" si="9"/>
        <v>188.9</v>
      </c>
      <c r="K41" s="97">
        <f t="shared" si="9"/>
        <v>207.79000000000002</v>
      </c>
      <c r="L41" s="97">
        <f t="shared" si="9"/>
        <v>226.68</v>
      </c>
      <c r="M41" s="97">
        <f t="shared" si="9"/>
        <v>245.57</v>
      </c>
    </row>
    <row r="42" spans="1:13" x14ac:dyDescent="0.2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  <row r="43" spans="1:13" x14ac:dyDescent="0.25">
      <c r="A43" s="94" t="s">
        <v>103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</row>
    <row r="44" spans="1:13" x14ac:dyDescent="0.25">
      <c r="A44" s="95">
        <v>1</v>
      </c>
      <c r="B44" s="95">
        <v>2</v>
      </c>
      <c r="C44" s="95">
        <v>3</v>
      </c>
      <c r="D44" s="95">
        <v>4</v>
      </c>
      <c r="E44" s="95">
        <v>5</v>
      </c>
      <c r="F44" s="95">
        <v>6</v>
      </c>
      <c r="G44" s="95">
        <v>7</v>
      </c>
      <c r="H44" s="95">
        <v>8</v>
      </c>
      <c r="I44" s="95">
        <v>9</v>
      </c>
      <c r="J44" s="95">
        <v>10</v>
      </c>
      <c r="K44" s="95">
        <v>11</v>
      </c>
      <c r="L44" s="95">
        <v>12</v>
      </c>
      <c r="M44" s="95">
        <v>13</v>
      </c>
    </row>
    <row r="45" spans="1:13" x14ac:dyDescent="0.25">
      <c r="A45" s="96">
        <v>14.36</v>
      </c>
      <c r="B45" s="97">
        <f>$A$45*B44</f>
        <v>28.72</v>
      </c>
      <c r="C45" s="97">
        <f t="shared" ref="C45:M45" si="10">$A$45*C44</f>
        <v>43.08</v>
      </c>
      <c r="D45" s="97">
        <f t="shared" si="10"/>
        <v>57.44</v>
      </c>
      <c r="E45" s="97">
        <f t="shared" si="10"/>
        <v>71.8</v>
      </c>
      <c r="F45" s="97">
        <f t="shared" si="10"/>
        <v>86.16</v>
      </c>
      <c r="G45" s="97">
        <f t="shared" si="10"/>
        <v>100.52</v>
      </c>
      <c r="H45" s="97">
        <f t="shared" si="10"/>
        <v>114.88</v>
      </c>
      <c r="I45" s="97">
        <f t="shared" si="10"/>
        <v>129.24</v>
      </c>
      <c r="J45" s="97">
        <f t="shared" si="10"/>
        <v>143.6</v>
      </c>
      <c r="K45" s="97">
        <f t="shared" si="10"/>
        <v>157.95999999999998</v>
      </c>
      <c r="L45" s="97">
        <f t="shared" si="10"/>
        <v>172.32</v>
      </c>
      <c r="M45" s="97">
        <f t="shared" si="10"/>
        <v>186.68</v>
      </c>
    </row>
    <row r="46" spans="1:13" x14ac:dyDescent="0.25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</row>
    <row r="47" spans="1:13" x14ac:dyDescent="0.25">
      <c r="A47" s="94" t="s">
        <v>104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</row>
    <row r="48" spans="1:13" x14ac:dyDescent="0.25">
      <c r="A48" s="95">
        <v>1</v>
      </c>
      <c r="B48" s="95">
        <v>2</v>
      </c>
      <c r="C48" s="95">
        <v>3</v>
      </c>
      <c r="D48" s="95">
        <v>4</v>
      </c>
      <c r="E48" s="95">
        <v>5</v>
      </c>
      <c r="F48" s="95">
        <v>6</v>
      </c>
      <c r="G48" s="95">
        <v>7</v>
      </c>
      <c r="H48" s="95">
        <v>8</v>
      </c>
      <c r="I48" s="95">
        <v>9</v>
      </c>
      <c r="J48" s="95">
        <v>10</v>
      </c>
      <c r="K48" s="95">
        <v>11</v>
      </c>
      <c r="L48" s="95">
        <v>12</v>
      </c>
      <c r="M48" s="95">
        <v>13</v>
      </c>
    </row>
    <row r="49" spans="1:13" x14ac:dyDescent="0.25">
      <c r="A49" s="96">
        <v>14.36</v>
      </c>
      <c r="B49" s="97">
        <f>$A$49*B48</f>
        <v>28.72</v>
      </c>
      <c r="C49" s="97">
        <f t="shared" ref="C49:M49" si="11">$A$49*C48</f>
        <v>43.08</v>
      </c>
      <c r="D49" s="97">
        <f t="shared" si="11"/>
        <v>57.44</v>
      </c>
      <c r="E49" s="97">
        <f t="shared" si="11"/>
        <v>71.8</v>
      </c>
      <c r="F49" s="97">
        <f t="shared" si="11"/>
        <v>86.16</v>
      </c>
      <c r="G49" s="97">
        <f t="shared" si="11"/>
        <v>100.52</v>
      </c>
      <c r="H49" s="97">
        <f t="shared" si="11"/>
        <v>114.88</v>
      </c>
      <c r="I49" s="97">
        <f t="shared" si="11"/>
        <v>129.24</v>
      </c>
      <c r="J49" s="97">
        <f t="shared" si="11"/>
        <v>143.6</v>
      </c>
      <c r="K49" s="97">
        <f t="shared" si="11"/>
        <v>157.95999999999998</v>
      </c>
      <c r="L49" s="97">
        <f t="shared" si="11"/>
        <v>172.32</v>
      </c>
      <c r="M49" s="97">
        <f t="shared" si="11"/>
        <v>186.68</v>
      </c>
    </row>
  </sheetData>
  <sheetProtection password="CAB1" sheet="1" objects="1" scenarios="1" formatCells="0"/>
  <mergeCells count="13">
    <mergeCell ref="A47:M47"/>
    <mergeCell ref="A23:M23"/>
    <mergeCell ref="A27:M27"/>
    <mergeCell ref="A31:M31"/>
    <mergeCell ref="A35:M35"/>
    <mergeCell ref="A39:M39"/>
    <mergeCell ref="A43:M43"/>
    <mergeCell ref="A1:M1"/>
    <mergeCell ref="A3:M3"/>
    <mergeCell ref="A7:M7"/>
    <mergeCell ref="A11:M11"/>
    <mergeCell ref="A15:M15"/>
    <mergeCell ref="A19:M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18" workbookViewId="0">
      <selection activeCell="K32" sqref="A1:K32"/>
    </sheetView>
  </sheetViews>
  <sheetFormatPr baseColWidth="10" defaultRowHeight="15" x14ac:dyDescent="0.25"/>
  <sheetData>
    <row r="1" spans="1:11" ht="18" x14ac:dyDescent="0.25">
      <c r="A1" s="72" t="s">
        <v>116</v>
      </c>
      <c r="B1" s="73"/>
      <c r="C1" s="73"/>
      <c r="D1" s="73"/>
      <c r="E1" s="73"/>
      <c r="F1" s="73"/>
      <c r="G1" s="73"/>
      <c r="H1" s="74"/>
      <c r="I1" s="6"/>
      <c r="J1" s="6"/>
      <c r="K1" s="6"/>
    </row>
    <row r="2" spans="1:11" ht="18" x14ac:dyDescent="0.25">
      <c r="A2" s="75"/>
      <c r="B2" s="76" t="s">
        <v>117</v>
      </c>
      <c r="C2" s="76" t="s">
        <v>118</v>
      </c>
      <c r="D2" s="76" t="s">
        <v>119</v>
      </c>
      <c r="E2" s="76" t="s">
        <v>120</v>
      </c>
      <c r="F2" s="76" t="s">
        <v>121</v>
      </c>
      <c r="G2" s="76" t="s">
        <v>122</v>
      </c>
      <c r="H2" s="6"/>
      <c r="I2" s="6"/>
      <c r="J2" s="6"/>
      <c r="K2" s="6"/>
    </row>
    <row r="3" spans="1:11" ht="18" x14ac:dyDescent="0.25">
      <c r="A3" s="77" t="s">
        <v>123</v>
      </c>
      <c r="B3" s="78">
        <v>158.09</v>
      </c>
      <c r="C3" s="78">
        <f>B3*2</f>
        <v>316.18</v>
      </c>
      <c r="D3" s="78">
        <f>B3*3</f>
        <v>474.27</v>
      </c>
      <c r="E3" s="78">
        <f>B3*4</f>
        <v>632.36</v>
      </c>
      <c r="F3" s="78">
        <f>B3*5</f>
        <v>790.45</v>
      </c>
      <c r="G3" s="78">
        <f>B3*6</f>
        <v>948.54</v>
      </c>
      <c r="H3" s="6"/>
      <c r="I3" s="6"/>
      <c r="J3" s="78"/>
      <c r="K3" s="6"/>
    </row>
    <row r="4" spans="1:11" ht="18" x14ac:dyDescent="0.25">
      <c r="A4" s="77" t="s">
        <v>124</v>
      </c>
      <c r="B4" s="78">
        <v>128.03</v>
      </c>
      <c r="C4" s="78">
        <f>B4*2</f>
        <v>256.06</v>
      </c>
      <c r="D4" s="78">
        <f>B4*3</f>
        <v>384.09000000000003</v>
      </c>
      <c r="E4" s="78">
        <f>B4*4</f>
        <v>512.12</v>
      </c>
      <c r="F4" s="78">
        <f>B4*5</f>
        <v>640.15</v>
      </c>
      <c r="G4" s="78">
        <f>B4*6</f>
        <v>768.18000000000006</v>
      </c>
      <c r="H4" s="6"/>
      <c r="I4" s="6"/>
      <c r="J4" s="78"/>
      <c r="K4" s="6"/>
    </row>
    <row r="5" spans="1:11" ht="18" x14ac:dyDescent="0.25">
      <c r="A5" s="77" t="s">
        <v>125</v>
      </c>
      <c r="B5" s="78">
        <v>108.35</v>
      </c>
      <c r="C5" s="78">
        <f>B5*2</f>
        <v>216.7</v>
      </c>
      <c r="D5" s="78">
        <f>B5*3</f>
        <v>325.04999999999995</v>
      </c>
      <c r="E5" s="78">
        <f>B5*4</f>
        <v>433.4</v>
      </c>
      <c r="F5" s="78">
        <f>B5*5</f>
        <v>541.75</v>
      </c>
      <c r="G5" s="78">
        <f>B5*6</f>
        <v>650.09999999999991</v>
      </c>
      <c r="H5" s="6"/>
      <c r="I5" s="6"/>
      <c r="J5" s="78"/>
      <c r="K5" s="6"/>
    </row>
    <row r="6" spans="1:11" ht="18" x14ac:dyDescent="0.25">
      <c r="A6" s="77" t="s">
        <v>78</v>
      </c>
      <c r="B6" s="78">
        <v>115.23</v>
      </c>
      <c r="C6" s="78">
        <f>B6*2</f>
        <v>230.46</v>
      </c>
      <c r="D6" s="78">
        <f>B6*3</f>
        <v>345.69</v>
      </c>
      <c r="E6" s="78">
        <f>B6*4</f>
        <v>460.92</v>
      </c>
      <c r="F6" s="78">
        <f>B6*5</f>
        <v>576.15</v>
      </c>
      <c r="G6" s="78">
        <f>B6*6</f>
        <v>691.38</v>
      </c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8" x14ac:dyDescent="0.25">
      <c r="A8" s="4"/>
      <c r="B8" s="79" t="s">
        <v>126</v>
      </c>
      <c r="C8" s="80"/>
      <c r="D8" s="80"/>
      <c r="E8" s="80"/>
      <c r="F8" s="81"/>
      <c r="G8" s="4"/>
      <c r="H8" s="4"/>
      <c r="I8" s="4"/>
      <c r="J8" s="4"/>
      <c r="K8" s="4"/>
    </row>
    <row r="9" spans="1:1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8" x14ac:dyDescent="0.25">
      <c r="A10" s="82" t="s">
        <v>127</v>
      </c>
      <c r="B10" s="83"/>
      <c r="C10" s="84"/>
      <c r="D10" s="4"/>
      <c r="E10" s="78">
        <v>1515.85</v>
      </c>
      <c r="F10" s="85"/>
      <c r="G10" s="22"/>
      <c r="H10" s="4"/>
      <c r="I10" s="4"/>
      <c r="J10" s="4"/>
      <c r="K10" s="4"/>
    </row>
    <row r="11" spans="1:11" ht="18" x14ac:dyDescent="0.25">
      <c r="A11" s="82" t="s">
        <v>128</v>
      </c>
      <c r="B11" s="83"/>
      <c r="C11" s="84"/>
      <c r="D11" s="4"/>
      <c r="E11" s="78">
        <v>685.28</v>
      </c>
      <c r="F11" s="4"/>
      <c r="G11" s="22"/>
      <c r="H11" s="4"/>
      <c r="I11" s="4"/>
      <c r="J11" s="4"/>
      <c r="K11" s="4"/>
    </row>
    <row r="12" spans="1:11" ht="18" x14ac:dyDescent="0.25">
      <c r="A12" s="82" t="s">
        <v>129</v>
      </c>
      <c r="B12" s="83"/>
      <c r="C12" s="84"/>
      <c r="D12" s="4"/>
      <c r="E12" s="78">
        <v>534.30999999999995</v>
      </c>
      <c r="F12" s="4"/>
      <c r="G12" s="22"/>
      <c r="H12" s="4"/>
      <c r="I12" s="4"/>
      <c r="J12" s="4"/>
      <c r="K12" s="4"/>
    </row>
    <row r="13" spans="1:11" ht="18" x14ac:dyDescent="0.25">
      <c r="A13" s="82" t="s">
        <v>130</v>
      </c>
      <c r="B13" s="83"/>
      <c r="C13" s="84"/>
      <c r="D13" s="4"/>
      <c r="E13" s="78">
        <v>288.33</v>
      </c>
      <c r="F13" s="4"/>
      <c r="G13" s="22"/>
      <c r="H13" s="4"/>
      <c r="I13" s="4"/>
      <c r="J13" s="4"/>
      <c r="K13" s="4"/>
    </row>
    <row r="14" spans="1:11" ht="18" x14ac:dyDescent="0.25">
      <c r="A14" s="82" t="s">
        <v>131</v>
      </c>
      <c r="B14" s="83"/>
      <c r="C14" s="84"/>
      <c r="D14" s="4"/>
      <c r="E14" s="78">
        <v>386.63</v>
      </c>
      <c r="F14" s="4"/>
      <c r="G14" s="22"/>
      <c r="H14" s="4"/>
      <c r="I14" s="4"/>
      <c r="J14" s="4"/>
      <c r="K14" s="4"/>
    </row>
    <row r="15" spans="1:11" ht="18" x14ac:dyDescent="0.25">
      <c r="A15" s="82" t="s">
        <v>132</v>
      </c>
      <c r="B15" s="83"/>
      <c r="C15" s="84"/>
      <c r="D15" s="4"/>
      <c r="E15" s="78">
        <v>207.84</v>
      </c>
      <c r="F15" s="4"/>
      <c r="G15" s="22"/>
      <c r="H15" s="4"/>
      <c r="I15" s="4"/>
      <c r="J15" s="4"/>
      <c r="K15" s="4"/>
    </row>
    <row r="16" spans="1:11" ht="18" x14ac:dyDescent="0.25">
      <c r="A16" s="82" t="s">
        <v>133</v>
      </c>
      <c r="B16" s="83"/>
      <c r="C16" s="84"/>
      <c r="D16" s="4"/>
      <c r="E16" s="78">
        <v>207.84</v>
      </c>
      <c r="F16" s="4"/>
      <c r="G16" s="22"/>
      <c r="H16" s="4"/>
      <c r="I16" s="4"/>
      <c r="J16" s="4"/>
      <c r="K16" s="4"/>
    </row>
    <row r="17" spans="1:11" ht="18" x14ac:dyDescent="0.25">
      <c r="A17" s="82" t="s">
        <v>134</v>
      </c>
      <c r="B17" s="83"/>
      <c r="C17" s="84"/>
      <c r="D17" s="4"/>
      <c r="E17" s="78">
        <v>386.63</v>
      </c>
      <c r="F17" s="4" t="s">
        <v>135</v>
      </c>
      <c r="G17" s="22"/>
      <c r="H17" s="4"/>
      <c r="I17" s="4"/>
      <c r="J17" s="4"/>
      <c r="K17" s="4"/>
    </row>
    <row r="18" spans="1:11" ht="18" x14ac:dyDescent="0.25">
      <c r="A18" s="82" t="s">
        <v>136</v>
      </c>
      <c r="B18" s="83"/>
      <c r="C18" s="84"/>
      <c r="D18" s="4"/>
      <c r="E18" s="78">
        <v>150.35</v>
      </c>
      <c r="F18" s="4"/>
      <c r="G18" s="22"/>
      <c r="H18" s="4"/>
      <c r="I18" s="4"/>
      <c r="J18" s="4"/>
      <c r="K18" s="4"/>
    </row>
    <row r="19" spans="1:11" x14ac:dyDescent="0.25">
      <c r="A19" s="15"/>
      <c r="B19" s="86"/>
      <c r="C19" s="16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8" x14ac:dyDescent="0.25">
      <c r="A21" s="4"/>
      <c r="B21" s="79" t="s">
        <v>137</v>
      </c>
      <c r="C21" s="80"/>
      <c r="D21" s="80"/>
      <c r="E21" s="80"/>
      <c r="F21" s="81"/>
      <c r="G21" s="4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18" x14ac:dyDescent="0.25">
      <c r="A23" s="87" t="s">
        <v>138</v>
      </c>
      <c r="B23" s="88"/>
      <c r="C23" s="89"/>
      <c r="D23" s="4"/>
      <c r="E23" s="6" t="s">
        <v>139</v>
      </c>
      <c r="F23" s="4"/>
      <c r="G23" s="4"/>
      <c r="H23" s="4"/>
      <c r="I23" s="4"/>
      <c r="J23" s="4"/>
      <c r="K23" s="4"/>
    </row>
    <row r="24" spans="1:11" ht="18" x14ac:dyDescent="0.25">
      <c r="A24" s="4"/>
      <c r="B24" s="75"/>
      <c r="C24" s="90" t="s">
        <v>2</v>
      </c>
      <c r="D24" s="4"/>
      <c r="E24" s="6" t="s">
        <v>140</v>
      </c>
      <c r="F24" s="4"/>
      <c r="G24" s="4"/>
      <c r="H24" s="4"/>
      <c r="I24" s="4"/>
      <c r="J24" s="4"/>
      <c r="K24" s="4"/>
    </row>
    <row r="25" spans="1:1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5.75" x14ac:dyDescent="0.25">
      <c r="A26" s="6"/>
      <c r="B26" s="6"/>
      <c r="C26" s="6" t="s">
        <v>141</v>
      </c>
      <c r="D26" s="6" t="s">
        <v>142</v>
      </c>
      <c r="E26" s="6" t="s">
        <v>143</v>
      </c>
      <c r="F26" s="6" t="s">
        <v>144</v>
      </c>
      <c r="G26" s="6" t="s">
        <v>145</v>
      </c>
      <c r="H26" s="6"/>
      <c r="I26" s="6"/>
      <c r="J26" s="6"/>
      <c r="K26" s="6"/>
    </row>
    <row r="27" spans="1:11" ht="15.75" x14ac:dyDescent="0.25">
      <c r="A27" s="6"/>
      <c r="B27" s="75" t="s">
        <v>146</v>
      </c>
      <c r="C27" s="91">
        <v>805.86</v>
      </c>
      <c r="D27" s="91">
        <f>C27*2</f>
        <v>1611.72</v>
      </c>
      <c r="E27" s="91">
        <f>C27*3</f>
        <v>2417.58</v>
      </c>
      <c r="F27" s="91">
        <f>C27*4</f>
        <v>3223.44</v>
      </c>
      <c r="G27" s="91">
        <f>C27*5</f>
        <v>4029.3</v>
      </c>
      <c r="H27" s="6"/>
      <c r="I27" s="6"/>
      <c r="J27" s="6"/>
      <c r="K27" s="6"/>
    </row>
    <row r="28" spans="1:11" ht="15.75" x14ac:dyDescent="0.25">
      <c r="A28" s="6"/>
      <c r="B28" s="75" t="s">
        <v>147</v>
      </c>
      <c r="C28" s="91">
        <v>805.86</v>
      </c>
      <c r="D28" s="91">
        <f>C28*2</f>
        <v>1611.72</v>
      </c>
      <c r="E28" s="91">
        <f>C28*3</f>
        <v>2417.58</v>
      </c>
      <c r="F28" s="91">
        <f>C28*4</f>
        <v>3223.44</v>
      </c>
      <c r="G28" s="91">
        <f>C28*5</f>
        <v>4029.3</v>
      </c>
      <c r="H28" s="6"/>
      <c r="I28" s="6"/>
      <c r="J28" s="6"/>
      <c r="K28" s="6"/>
    </row>
    <row r="29" spans="1:11" ht="15.7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</sheetData>
  <sheetProtection password="CAB1" sheet="1" objects="1" scenarios="1" formatCells="0"/>
  <mergeCells count="13">
    <mergeCell ref="A23:C23"/>
    <mergeCell ref="A15:C15"/>
    <mergeCell ref="A16:C16"/>
    <mergeCell ref="A17:C17"/>
    <mergeCell ref="A18:C18"/>
    <mergeCell ref="A19:C19"/>
    <mergeCell ref="B21:F21"/>
    <mergeCell ref="B8:F8"/>
    <mergeCell ref="A10:C10"/>
    <mergeCell ref="A11:C11"/>
    <mergeCell ref="A12:C12"/>
    <mergeCell ref="A13:C13"/>
    <mergeCell ref="A14:C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24" sqref="A1:J24"/>
    </sheetView>
  </sheetViews>
  <sheetFormatPr baseColWidth="10" defaultRowHeight="15" x14ac:dyDescent="0.25"/>
  <cols>
    <col min="1" max="1" width="39.140625" customWidth="1"/>
    <col min="2" max="2" width="14.42578125" bestFit="1" customWidth="1"/>
    <col min="3" max="3" width="10.42578125" bestFit="1" customWidth="1"/>
    <col min="10" max="10" width="20.7109375" bestFit="1" customWidth="1"/>
  </cols>
  <sheetData>
    <row r="1" spans="1:10" x14ac:dyDescent="0.25">
      <c r="A1" s="34" t="s">
        <v>105</v>
      </c>
      <c r="B1" s="35"/>
      <c r="C1" s="35"/>
      <c r="D1" s="35"/>
      <c r="E1" s="35"/>
      <c r="F1" s="35"/>
      <c r="G1" s="36"/>
      <c r="H1" s="36"/>
      <c r="I1" s="36"/>
      <c r="J1" s="36"/>
    </row>
    <row r="2" spans="1:10" ht="15.75" thickBot="1" x14ac:dyDescent="0.3">
      <c r="A2" s="37"/>
      <c r="B2" s="37"/>
      <c r="C2" s="37"/>
      <c r="D2" s="37"/>
      <c r="E2" s="37"/>
      <c r="F2" s="37"/>
      <c r="G2" s="37"/>
      <c r="H2" s="38"/>
      <c r="I2" s="37"/>
      <c r="J2" s="37"/>
    </row>
    <row r="3" spans="1:10" x14ac:dyDescent="0.25">
      <c r="A3" s="39" t="s">
        <v>106</v>
      </c>
      <c r="B3" s="40" t="s">
        <v>107</v>
      </c>
      <c r="C3" s="41" t="s">
        <v>108</v>
      </c>
      <c r="D3" s="39" t="s">
        <v>109</v>
      </c>
      <c r="E3" s="39"/>
      <c r="F3" s="39"/>
      <c r="G3" s="39"/>
      <c r="H3" s="42"/>
      <c r="I3" s="43" t="s">
        <v>110</v>
      </c>
      <c r="J3" s="44">
        <v>50.26</v>
      </c>
    </row>
    <row r="4" spans="1:10" ht="15.75" thickBot="1" x14ac:dyDescent="0.3">
      <c r="A4" s="40" t="s">
        <v>111</v>
      </c>
      <c r="B4" s="40"/>
      <c r="C4" s="45"/>
      <c r="D4" s="45"/>
      <c r="E4" s="39"/>
      <c r="F4" s="39"/>
      <c r="G4" s="39"/>
      <c r="H4" s="46"/>
      <c r="I4" s="47" t="s">
        <v>112</v>
      </c>
      <c r="J4" s="48">
        <v>125.65</v>
      </c>
    </row>
    <row r="5" spans="1:10" ht="16.5" thickTop="1" x14ac:dyDescent="0.25">
      <c r="A5" s="49"/>
      <c r="B5" s="50" t="s">
        <v>20</v>
      </c>
      <c r="C5" s="51"/>
      <c r="D5" s="52"/>
      <c r="E5" s="53"/>
      <c r="F5" s="53"/>
      <c r="G5" s="53"/>
      <c r="H5" s="54"/>
      <c r="I5" s="55"/>
      <c r="J5" s="56" t="s">
        <v>113</v>
      </c>
    </row>
    <row r="6" spans="1:10" ht="15.75" x14ac:dyDescent="0.25">
      <c r="A6" s="57" t="s">
        <v>114</v>
      </c>
      <c r="B6" s="39"/>
      <c r="C6" s="51">
        <v>21.720648000000001</v>
      </c>
      <c r="D6" s="52">
        <f>J3*J6</f>
        <v>21.772631999999998</v>
      </c>
      <c r="E6" s="53"/>
      <c r="F6" s="53"/>
      <c r="G6" s="53"/>
      <c r="H6" s="54"/>
      <c r="I6" s="58" t="s">
        <v>20</v>
      </c>
      <c r="J6" s="59">
        <v>0.43319999999999997</v>
      </c>
    </row>
    <row r="7" spans="1:10" ht="15.75" x14ac:dyDescent="0.25">
      <c r="A7" s="57" t="s">
        <v>115</v>
      </c>
      <c r="B7" s="39"/>
      <c r="C7" s="51">
        <v>54.297287999999995</v>
      </c>
      <c r="D7" s="52">
        <f>J4*J6</f>
        <v>54.431579999999997</v>
      </c>
      <c r="E7" s="53"/>
      <c r="F7" s="53"/>
      <c r="G7" s="53"/>
      <c r="H7" s="54"/>
      <c r="I7" s="58" t="s">
        <v>23</v>
      </c>
      <c r="J7" s="59">
        <v>0.36099999999999999</v>
      </c>
    </row>
    <row r="8" spans="1:10" ht="15.75" x14ac:dyDescent="0.25">
      <c r="A8" s="49"/>
      <c r="B8" s="39"/>
      <c r="C8" s="51"/>
      <c r="D8" s="52"/>
      <c r="E8" s="53"/>
      <c r="F8" s="53"/>
      <c r="G8" s="53"/>
      <c r="H8" s="54"/>
      <c r="I8" s="58" t="s">
        <v>26</v>
      </c>
      <c r="J8" s="59">
        <v>0.2888</v>
      </c>
    </row>
    <row r="9" spans="1:10" ht="15.75" x14ac:dyDescent="0.25">
      <c r="A9" s="49"/>
      <c r="B9" s="50" t="s">
        <v>23</v>
      </c>
      <c r="C9" s="51"/>
      <c r="D9" s="52"/>
      <c r="E9" s="53"/>
      <c r="F9" s="53"/>
      <c r="G9" s="53"/>
      <c r="H9" s="60"/>
      <c r="I9" s="58" t="s">
        <v>29</v>
      </c>
      <c r="J9" s="59">
        <v>0.21659999999999999</v>
      </c>
    </row>
    <row r="10" spans="1:10" ht="16.5" thickBot="1" x14ac:dyDescent="0.3">
      <c r="A10" s="57" t="s">
        <v>114</v>
      </c>
      <c r="B10" s="39"/>
      <c r="C10" s="51">
        <v>18.100539999999999</v>
      </c>
      <c r="D10" s="52">
        <f>J3*J7</f>
        <v>18.14386</v>
      </c>
      <c r="E10" s="53"/>
      <c r="F10" s="53"/>
      <c r="G10" s="53"/>
      <c r="H10" s="54"/>
      <c r="I10" s="61" t="s">
        <v>55</v>
      </c>
      <c r="J10" s="62">
        <v>0.1444</v>
      </c>
    </row>
    <row r="11" spans="1:10" ht="15.75" x14ac:dyDescent="0.25">
      <c r="A11" s="57" t="s">
        <v>115</v>
      </c>
      <c r="B11" s="39"/>
      <c r="C11" s="63">
        <v>45.24774</v>
      </c>
      <c r="D11" s="53">
        <f>J4*J7</f>
        <v>45.359650000000002</v>
      </c>
      <c r="E11" s="53"/>
      <c r="F11" s="53"/>
      <c r="G11" s="53"/>
      <c r="H11" s="54"/>
      <c r="I11" s="64"/>
      <c r="J11" s="64"/>
    </row>
    <row r="12" spans="1:10" x14ac:dyDescent="0.25">
      <c r="A12" s="49"/>
      <c r="B12" s="39"/>
      <c r="C12" s="63"/>
      <c r="D12" s="53"/>
      <c r="E12" s="53"/>
      <c r="F12" s="53"/>
      <c r="G12" s="53"/>
      <c r="H12" s="65"/>
      <c r="I12" s="66"/>
      <c r="J12" s="67"/>
    </row>
    <row r="13" spans="1:10" ht="15.75" x14ac:dyDescent="0.25">
      <c r="A13" s="68"/>
      <c r="B13" s="50" t="s">
        <v>26</v>
      </c>
      <c r="C13" s="63"/>
      <c r="D13" s="53"/>
      <c r="E13" s="53"/>
      <c r="F13" s="53"/>
      <c r="G13" s="53"/>
      <c r="H13" s="65"/>
      <c r="I13" s="69"/>
      <c r="J13" s="53"/>
    </row>
    <row r="14" spans="1:10" ht="15.75" x14ac:dyDescent="0.25">
      <c r="A14" s="57" t="s">
        <v>114</v>
      </c>
      <c r="B14" s="39"/>
      <c r="C14" s="63">
        <v>14.480432</v>
      </c>
      <c r="D14" s="53">
        <f>J3*J8</f>
        <v>14.515087999999999</v>
      </c>
      <c r="E14" s="53"/>
      <c r="F14" s="53"/>
      <c r="G14" s="53"/>
      <c r="H14" s="65"/>
      <c r="I14" s="69"/>
      <c r="J14" s="53"/>
    </row>
    <row r="15" spans="1:10" ht="15.75" x14ac:dyDescent="0.25">
      <c r="A15" s="57" t="s">
        <v>115</v>
      </c>
      <c r="B15" s="39"/>
      <c r="C15" s="63">
        <v>36.198191999999999</v>
      </c>
      <c r="D15" s="53">
        <f>J4*J8</f>
        <v>36.28772</v>
      </c>
      <c r="E15" s="53"/>
      <c r="F15" s="53"/>
      <c r="G15" s="53"/>
      <c r="H15" s="65"/>
      <c r="I15" s="69"/>
      <c r="J15" s="53"/>
    </row>
    <row r="16" spans="1:10" x14ac:dyDescent="0.25">
      <c r="A16" s="49"/>
      <c r="B16" s="39"/>
      <c r="C16" s="70"/>
      <c r="D16" s="65"/>
      <c r="E16" s="53"/>
      <c r="F16" s="53"/>
      <c r="G16" s="53"/>
      <c r="H16" s="65"/>
      <c r="I16" s="69"/>
      <c r="J16" s="53"/>
    </row>
    <row r="17" spans="1:10" ht="15.75" x14ac:dyDescent="0.25">
      <c r="A17" s="68"/>
      <c r="B17" s="50" t="s">
        <v>29</v>
      </c>
      <c r="C17" s="63"/>
      <c r="D17" s="53"/>
      <c r="E17" s="53"/>
      <c r="F17" s="53"/>
      <c r="G17" s="53"/>
      <c r="H17" s="65"/>
      <c r="I17" s="69"/>
      <c r="J17" s="53"/>
    </row>
    <row r="18" spans="1:10" ht="15.75" x14ac:dyDescent="0.25">
      <c r="A18" s="57" t="s">
        <v>114</v>
      </c>
      <c r="B18" s="39"/>
      <c r="C18" s="63">
        <v>10.860324</v>
      </c>
      <c r="D18" s="53">
        <f>J3*J9</f>
        <v>10.886315999999999</v>
      </c>
      <c r="E18" s="53"/>
      <c r="F18" s="53"/>
      <c r="G18" s="53"/>
      <c r="H18" s="65"/>
      <c r="I18" s="69"/>
      <c r="J18" s="53"/>
    </row>
    <row r="19" spans="1:10" ht="15.75" x14ac:dyDescent="0.25">
      <c r="A19" s="57" t="s">
        <v>115</v>
      </c>
      <c r="B19" s="39"/>
      <c r="C19" s="63">
        <v>27.148643999999997</v>
      </c>
      <c r="D19" s="53">
        <f>J4*J9</f>
        <v>27.215789999999998</v>
      </c>
      <c r="E19" s="53"/>
      <c r="F19" s="53"/>
      <c r="G19" s="53"/>
      <c r="H19" s="65"/>
      <c r="I19" s="69"/>
      <c r="J19" s="53"/>
    </row>
    <row r="20" spans="1:10" x14ac:dyDescent="0.25">
      <c r="A20" s="49"/>
      <c r="B20" s="39"/>
      <c r="C20" s="51"/>
      <c r="D20" s="52"/>
      <c r="E20" s="53"/>
      <c r="F20" s="53"/>
      <c r="G20" s="53"/>
      <c r="H20" s="71"/>
      <c r="I20" s="69"/>
      <c r="J20" s="53"/>
    </row>
    <row r="21" spans="1:10" ht="15.75" x14ac:dyDescent="0.25">
      <c r="A21" s="68"/>
      <c r="B21" s="50" t="s">
        <v>55</v>
      </c>
      <c r="C21" s="51"/>
      <c r="D21" s="52"/>
      <c r="E21" s="53"/>
      <c r="F21" s="53"/>
      <c r="G21" s="53"/>
      <c r="H21" s="71"/>
      <c r="I21" s="69"/>
      <c r="J21" s="53"/>
    </row>
    <row r="22" spans="1:10" ht="15.75" x14ac:dyDescent="0.25">
      <c r="A22" s="57" t="s">
        <v>114</v>
      </c>
      <c r="B22" s="39"/>
      <c r="C22" s="51">
        <v>7.2402160000000002</v>
      </c>
      <c r="D22" s="52">
        <f>J3*J10</f>
        <v>7.2575439999999993</v>
      </c>
      <c r="E22" s="53"/>
      <c r="F22" s="53"/>
      <c r="G22" s="53"/>
      <c r="H22" s="71"/>
      <c r="I22" s="69"/>
      <c r="J22" s="53"/>
    </row>
    <row r="23" spans="1:10" ht="15.75" x14ac:dyDescent="0.25">
      <c r="A23" s="57" t="s">
        <v>115</v>
      </c>
      <c r="B23" s="39"/>
      <c r="C23" s="51">
        <v>18.099095999999999</v>
      </c>
      <c r="D23" s="52">
        <f>J4*J10</f>
        <v>18.14386</v>
      </c>
      <c r="E23" s="53"/>
      <c r="F23" s="53"/>
      <c r="G23" s="53"/>
      <c r="H23" s="71"/>
      <c r="I23" s="69"/>
      <c r="J23" s="53"/>
    </row>
    <row r="24" spans="1:10" x14ac:dyDescent="0.25">
      <c r="A24" s="49"/>
      <c r="B24" s="39"/>
      <c r="C24" s="39"/>
      <c r="D24" s="52"/>
      <c r="E24" s="52"/>
      <c r="F24" s="52"/>
      <c r="G24" s="52"/>
      <c r="H24" s="71"/>
      <c r="I24" s="69"/>
      <c r="J24" s="53"/>
    </row>
  </sheetData>
  <sheetProtection password="CAB1" sheet="1" objects="1" scenarios="1" formatCell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K17" workbookViewId="0">
      <selection activeCell="T32" sqref="A1:T32"/>
    </sheetView>
  </sheetViews>
  <sheetFormatPr baseColWidth="10" defaultRowHeight="15" x14ac:dyDescent="0.25"/>
  <sheetData>
    <row r="1" spans="1:20" ht="15.75" x14ac:dyDescent="0.25">
      <c r="A1" s="1" t="s">
        <v>148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4"/>
      <c r="P1" s="4"/>
      <c r="Q1" s="5"/>
      <c r="R1" s="6" t="s">
        <v>20</v>
      </c>
      <c r="S1" s="7">
        <v>0.3</v>
      </c>
      <c r="T1" s="8"/>
    </row>
    <row r="2" spans="1:20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6" t="s">
        <v>23</v>
      </c>
      <c r="S2" s="7">
        <v>0.25</v>
      </c>
      <c r="T2" s="8"/>
    </row>
    <row r="3" spans="1:20" ht="15.75" x14ac:dyDescent="0.25">
      <c r="A3" s="9" t="s">
        <v>45</v>
      </c>
      <c r="B3" s="10"/>
      <c r="C3" s="4"/>
      <c r="D3" s="11">
        <v>1</v>
      </c>
      <c r="E3" s="11">
        <v>2</v>
      </c>
      <c r="F3" s="11">
        <v>3</v>
      </c>
      <c r="G3" s="11">
        <v>4</v>
      </c>
      <c r="H3" s="11">
        <v>5</v>
      </c>
      <c r="I3" s="11">
        <v>6</v>
      </c>
      <c r="J3" s="11">
        <v>7</v>
      </c>
      <c r="K3" s="11">
        <v>8</v>
      </c>
      <c r="L3" s="11">
        <v>9</v>
      </c>
      <c r="M3" s="11">
        <v>10</v>
      </c>
      <c r="N3" s="11">
        <v>11</v>
      </c>
      <c r="O3" s="11">
        <v>12</v>
      </c>
      <c r="P3" s="11">
        <v>13</v>
      </c>
      <c r="Q3" s="5"/>
      <c r="R3" s="6" t="s">
        <v>26</v>
      </c>
      <c r="S3" s="7">
        <v>0.2</v>
      </c>
      <c r="T3" s="8"/>
    </row>
    <row r="4" spans="1:20" ht="15.75" x14ac:dyDescent="0.25">
      <c r="A4" s="12" t="s">
        <v>88</v>
      </c>
      <c r="B4" s="12"/>
      <c r="C4" s="11" t="s">
        <v>20</v>
      </c>
      <c r="D4" s="13">
        <v>13.62</v>
      </c>
      <c r="E4" s="14">
        <f t="shared" ref="E4:P4" si="0">$D$4*E3</f>
        <v>27.24</v>
      </c>
      <c r="F4" s="14">
        <f t="shared" si="0"/>
        <v>40.86</v>
      </c>
      <c r="G4" s="14">
        <f t="shared" si="0"/>
        <v>54.48</v>
      </c>
      <c r="H4" s="14">
        <f t="shared" si="0"/>
        <v>68.099999999999994</v>
      </c>
      <c r="I4" s="14">
        <f t="shared" si="0"/>
        <v>81.72</v>
      </c>
      <c r="J4" s="14">
        <f t="shared" si="0"/>
        <v>95.339999999999989</v>
      </c>
      <c r="K4" s="14">
        <f t="shared" si="0"/>
        <v>108.96</v>
      </c>
      <c r="L4" s="14">
        <f t="shared" si="0"/>
        <v>122.58</v>
      </c>
      <c r="M4" s="14">
        <f t="shared" si="0"/>
        <v>136.19999999999999</v>
      </c>
      <c r="N4" s="14">
        <f t="shared" si="0"/>
        <v>149.82</v>
      </c>
      <c r="O4" s="14">
        <f t="shared" si="0"/>
        <v>163.44</v>
      </c>
      <c r="P4" s="14">
        <f t="shared" si="0"/>
        <v>177.06</v>
      </c>
      <c r="Q4" s="5"/>
      <c r="R4" s="6" t="s">
        <v>29</v>
      </c>
      <c r="S4" s="7">
        <v>0.15</v>
      </c>
      <c r="T4" s="8"/>
    </row>
    <row r="5" spans="1:20" ht="15.75" x14ac:dyDescent="0.25">
      <c r="A5" s="15" t="s">
        <v>90</v>
      </c>
      <c r="B5" s="16"/>
      <c r="C5" s="11" t="s">
        <v>23</v>
      </c>
      <c r="D5" s="13">
        <v>11.35</v>
      </c>
      <c r="E5" s="14">
        <f t="shared" ref="E5:P5" si="1">$D$5*E3</f>
        <v>22.7</v>
      </c>
      <c r="F5" s="14">
        <f t="shared" si="1"/>
        <v>34.049999999999997</v>
      </c>
      <c r="G5" s="14">
        <f t="shared" si="1"/>
        <v>45.4</v>
      </c>
      <c r="H5" s="14">
        <f t="shared" si="1"/>
        <v>56.75</v>
      </c>
      <c r="I5" s="14">
        <f t="shared" si="1"/>
        <v>68.099999999999994</v>
      </c>
      <c r="J5" s="14">
        <f t="shared" si="1"/>
        <v>79.45</v>
      </c>
      <c r="K5" s="14">
        <f t="shared" si="1"/>
        <v>90.8</v>
      </c>
      <c r="L5" s="14">
        <f t="shared" si="1"/>
        <v>102.14999999999999</v>
      </c>
      <c r="M5" s="14">
        <f t="shared" si="1"/>
        <v>113.5</v>
      </c>
      <c r="N5" s="14">
        <f t="shared" si="1"/>
        <v>124.85</v>
      </c>
      <c r="O5" s="14">
        <f t="shared" si="1"/>
        <v>136.19999999999999</v>
      </c>
      <c r="P5" s="14">
        <f t="shared" si="1"/>
        <v>147.54999999999998</v>
      </c>
      <c r="Q5" s="5"/>
      <c r="R5" s="6" t="s">
        <v>55</v>
      </c>
      <c r="S5" s="17">
        <v>0.1</v>
      </c>
      <c r="T5" s="8"/>
    </row>
    <row r="6" spans="1:20" x14ac:dyDescent="0.25">
      <c r="A6" s="4"/>
      <c r="B6" s="4"/>
      <c r="C6" s="11" t="s">
        <v>26</v>
      </c>
      <c r="D6" s="13">
        <v>9.08</v>
      </c>
      <c r="E6" s="14">
        <f t="shared" ref="E6:P6" si="2">$D$6*E3</f>
        <v>18.16</v>
      </c>
      <c r="F6" s="14">
        <f t="shared" si="2"/>
        <v>27.240000000000002</v>
      </c>
      <c r="G6" s="14">
        <f t="shared" si="2"/>
        <v>36.32</v>
      </c>
      <c r="H6" s="14">
        <f t="shared" si="2"/>
        <v>45.4</v>
      </c>
      <c r="I6" s="14">
        <f t="shared" si="2"/>
        <v>54.480000000000004</v>
      </c>
      <c r="J6" s="14">
        <f t="shared" si="2"/>
        <v>63.56</v>
      </c>
      <c r="K6" s="14">
        <f t="shared" si="2"/>
        <v>72.64</v>
      </c>
      <c r="L6" s="14">
        <f t="shared" si="2"/>
        <v>81.72</v>
      </c>
      <c r="M6" s="14">
        <f t="shared" si="2"/>
        <v>90.8</v>
      </c>
      <c r="N6" s="14">
        <f t="shared" si="2"/>
        <v>99.88</v>
      </c>
      <c r="O6" s="14">
        <f t="shared" si="2"/>
        <v>108.96000000000001</v>
      </c>
      <c r="P6" s="14">
        <f t="shared" si="2"/>
        <v>118.04</v>
      </c>
      <c r="Q6" s="5"/>
      <c r="R6" s="18"/>
      <c r="S6" s="18"/>
      <c r="T6" s="8"/>
    </row>
    <row r="7" spans="1:20" x14ac:dyDescent="0.25">
      <c r="A7" s="4"/>
      <c r="B7" s="4"/>
      <c r="C7" s="11" t="s">
        <v>29</v>
      </c>
      <c r="D7" s="13">
        <v>6.81</v>
      </c>
      <c r="E7" s="14">
        <f t="shared" ref="E7:P7" si="3">$D$7*E3</f>
        <v>13.62</v>
      </c>
      <c r="F7" s="14">
        <f t="shared" si="3"/>
        <v>20.43</v>
      </c>
      <c r="G7" s="14">
        <f t="shared" si="3"/>
        <v>27.24</v>
      </c>
      <c r="H7" s="14">
        <f t="shared" si="3"/>
        <v>34.049999999999997</v>
      </c>
      <c r="I7" s="14">
        <f t="shared" si="3"/>
        <v>40.86</v>
      </c>
      <c r="J7" s="14">
        <f t="shared" si="3"/>
        <v>47.669999999999995</v>
      </c>
      <c r="K7" s="14">
        <f t="shared" si="3"/>
        <v>54.48</v>
      </c>
      <c r="L7" s="14">
        <f t="shared" si="3"/>
        <v>61.29</v>
      </c>
      <c r="M7" s="14">
        <f t="shared" si="3"/>
        <v>68.099999999999994</v>
      </c>
      <c r="N7" s="14">
        <f t="shared" si="3"/>
        <v>74.91</v>
      </c>
      <c r="O7" s="14">
        <f t="shared" si="3"/>
        <v>81.72</v>
      </c>
      <c r="P7" s="14">
        <f t="shared" si="3"/>
        <v>88.53</v>
      </c>
      <c r="Q7" s="5"/>
      <c r="R7" s="19" t="s">
        <v>149</v>
      </c>
      <c r="S7" s="20">
        <v>37.03</v>
      </c>
      <c r="T7" s="8"/>
    </row>
    <row r="8" spans="1:20" ht="15.75" x14ac:dyDescent="0.25">
      <c r="A8" s="4"/>
      <c r="B8" s="4"/>
      <c r="C8" s="11" t="s">
        <v>55</v>
      </c>
      <c r="D8" s="13">
        <v>4.54</v>
      </c>
      <c r="E8" s="14">
        <f t="shared" ref="E8:P8" si="4">$D$8*E3</f>
        <v>9.08</v>
      </c>
      <c r="F8" s="14">
        <f t="shared" si="4"/>
        <v>13.620000000000001</v>
      </c>
      <c r="G8" s="14">
        <f t="shared" si="4"/>
        <v>18.16</v>
      </c>
      <c r="H8" s="14">
        <f t="shared" si="4"/>
        <v>22.7</v>
      </c>
      <c r="I8" s="14">
        <f t="shared" si="4"/>
        <v>27.240000000000002</v>
      </c>
      <c r="J8" s="14">
        <f t="shared" si="4"/>
        <v>31.78</v>
      </c>
      <c r="K8" s="14">
        <f t="shared" si="4"/>
        <v>36.32</v>
      </c>
      <c r="L8" s="14">
        <f t="shared" si="4"/>
        <v>40.86</v>
      </c>
      <c r="M8" s="14">
        <f t="shared" si="4"/>
        <v>45.4</v>
      </c>
      <c r="N8" s="14">
        <f t="shared" si="4"/>
        <v>49.94</v>
      </c>
      <c r="O8" s="14">
        <f t="shared" si="4"/>
        <v>54.480000000000004</v>
      </c>
      <c r="P8" s="14">
        <f t="shared" si="4"/>
        <v>59.02</v>
      </c>
      <c r="Q8" s="5"/>
      <c r="R8" s="21" t="s">
        <v>20</v>
      </c>
      <c r="S8" s="22">
        <f>S7*S1</f>
        <v>11.109</v>
      </c>
      <c r="T8" s="8"/>
    </row>
    <row r="9" spans="1:20" ht="15.75" x14ac:dyDescent="0.25">
      <c r="A9" s="4"/>
      <c r="B9" s="4"/>
      <c r="C9" s="11"/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5"/>
      <c r="R9" s="6" t="s">
        <v>23</v>
      </c>
      <c r="S9" s="22">
        <f>S7*S2</f>
        <v>9.2575000000000003</v>
      </c>
      <c r="T9" s="8"/>
    </row>
    <row r="10" spans="1:20" ht="15.75" x14ac:dyDescent="0.25">
      <c r="A10" s="9" t="s">
        <v>47</v>
      </c>
      <c r="B10" s="10"/>
      <c r="C10" s="4"/>
      <c r="D10" s="11">
        <v>1</v>
      </c>
      <c r="E10" s="11">
        <v>2</v>
      </c>
      <c r="F10" s="11">
        <v>3</v>
      </c>
      <c r="G10" s="11">
        <v>4</v>
      </c>
      <c r="H10" s="11">
        <v>5</v>
      </c>
      <c r="I10" s="11">
        <v>6</v>
      </c>
      <c r="J10" s="11">
        <v>7</v>
      </c>
      <c r="K10" s="11">
        <v>8</v>
      </c>
      <c r="L10" s="11">
        <v>9</v>
      </c>
      <c r="M10" s="11">
        <v>10</v>
      </c>
      <c r="N10" s="11">
        <v>11</v>
      </c>
      <c r="O10" s="11">
        <v>12</v>
      </c>
      <c r="P10" s="11">
        <v>13</v>
      </c>
      <c r="Q10" s="5"/>
      <c r="R10" s="6" t="s">
        <v>26</v>
      </c>
      <c r="S10" s="22">
        <f>S7*S3</f>
        <v>7.4060000000000006</v>
      </c>
      <c r="T10" s="8"/>
    </row>
    <row r="11" spans="1:20" ht="15.75" x14ac:dyDescent="0.25">
      <c r="A11" s="12" t="s">
        <v>88</v>
      </c>
      <c r="B11" s="12"/>
      <c r="C11" s="11" t="s">
        <v>20</v>
      </c>
      <c r="D11" s="13">
        <v>11.11</v>
      </c>
      <c r="E11" s="14">
        <f>$D$11*E10</f>
        <v>22.22</v>
      </c>
      <c r="F11" s="14">
        <f t="shared" ref="F11:P11" si="5">$D$11*F10</f>
        <v>33.33</v>
      </c>
      <c r="G11" s="14">
        <f t="shared" si="5"/>
        <v>44.44</v>
      </c>
      <c r="H11" s="14">
        <f t="shared" si="5"/>
        <v>55.55</v>
      </c>
      <c r="I11" s="14">
        <f t="shared" si="5"/>
        <v>66.66</v>
      </c>
      <c r="J11" s="14">
        <f t="shared" si="5"/>
        <v>77.77</v>
      </c>
      <c r="K11" s="14">
        <f t="shared" si="5"/>
        <v>88.88</v>
      </c>
      <c r="L11" s="14">
        <f t="shared" si="5"/>
        <v>99.99</v>
      </c>
      <c r="M11" s="14">
        <f t="shared" si="5"/>
        <v>111.1</v>
      </c>
      <c r="N11" s="14">
        <f t="shared" si="5"/>
        <v>122.21</v>
      </c>
      <c r="O11" s="14">
        <f t="shared" si="5"/>
        <v>133.32</v>
      </c>
      <c r="P11" s="14">
        <f t="shared" si="5"/>
        <v>144.43</v>
      </c>
      <c r="Q11" s="5"/>
      <c r="R11" s="6" t="s">
        <v>29</v>
      </c>
      <c r="S11" s="22">
        <f>S7*S4</f>
        <v>5.5545</v>
      </c>
      <c r="T11" s="8"/>
    </row>
    <row r="12" spans="1:20" ht="15.75" x14ac:dyDescent="0.25">
      <c r="A12" s="15" t="s">
        <v>90</v>
      </c>
      <c r="B12" s="16"/>
      <c r="C12" s="11" t="s">
        <v>23</v>
      </c>
      <c r="D12" s="13">
        <v>9.26</v>
      </c>
      <c r="E12" s="14">
        <f>$D$12*E10</f>
        <v>18.52</v>
      </c>
      <c r="F12" s="14">
        <f t="shared" ref="F12:P12" si="6">$D$12*F10</f>
        <v>27.78</v>
      </c>
      <c r="G12" s="14">
        <f t="shared" si="6"/>
        <v>37.04</v>
      </c>
      <c r="H12" s="14">
        <f t="shared" si="6"/>
        <v>46.3</v>
      </c>
      <c r="I12" s="14">
        <f t="shared" si="6"/>
        <v>55.56</v>
      </c>
      <c r="J12" s="14">
        <f t="shared" si="6"/>
        <v>64.819999999999993</v>
      </c>
      <c r="K12" s="14">
        <f t="shared" si="6"/>
        <v>74.08</v>
      </c>
      <c r="L12" s="14">
        <f t="shared" si="6"/>
        <v>83.34</v>
      </c>
      <c r="M12" s="14">
        <f t="shared" si="6"/>
        <v>92.6</v>
      </c>
      <c r="N12" s="14">
        <f t="shared" si="6"/>
        <v>101.86</v>
      </c>
      <c r="O12" s="14">
        <f t="shared" si="6"/>
        <v>111.12</v>
      </c>
      <c r="P12" s="14">
        <f t="shared" si="6"/>
        <v>120.38</v>
      </c>
      <c r="Q12" s="5"/>
      <c r="R12" s="6" t="s">
        <v>55</v>
      </c>
      <c r="S12" s="22">
        <f>S7*S5</f>
        <v>3.7030000000000003</v>
      </c>
      <c r="T12" s="8"/>
    </row>
    <row r="13" spans="1:20" x14ac:dyDescent="0.25">
      <c r="A13" s="4"/>
      <c r="B13" s="4"/>
      <c r="C13" s="11" t="s">
        <v>26</v>
      </c>
      <c r="D13" s="13">
        <v>7.41</v>
      </c>
      <c r="E13" s="14">
        <f>$D$13*E10</f>
        <v>14.82</v>
      </c>
      <c r="F13" s="14">
        <f t="shared" ref="F13:P13" si="7">$D$13*F10</f>
        <v>22.23</v>
      </c>
      <c r="G13" s="14">
        <f t="shared" si="7"/>
        <v>29.64</v>
      </c>
      <c r="H13" s="14">
        <f t="shared" si="7"/>
        <v>37.049999999999997</v>
      </c>
      <c r="I13" s="14">
        <f t="shared" si="7"/>
        <v>44.46</v>
      </c>
      <c r="J13" s="14">
        <f t="shared" si="7"/>
        <v>51.870000000000005</v>
      </c>
      <c r="K13" s="14">
        <f t="shared" si="7"/>
        <v>59.28</v>
      </c>
      <c r="L13" s="14">
        <f t="shared" si="7"/>
        <v>66.69</v>
      </c>
      <c r="M13" s="14">
        <f t="shared" si="7"/>
        <v>74.099999999999994</v>
      </c>
      <c r="N13" s="14">
        <f t="shared" si="7"/>
        <v>81.510000000000005</v>
      </c>
      <c r="O13" s="14">
        <f t="shared" si="7"/>
        <v>88.92</v>
      </c>
      <c r="P13" s="14">
        <f t="shared" si="7"/>
        <v>96.33</v>
      </c>
      <c r="Q13" s="5"/>
      <c r="R13" s="25"/>
      <c r="S13" s="26"/>
      <c r="T13" s="4"/>
    </row>
    <row r="14" spans="1:20" ht="15.75" thickBot="1" x14ac:dyDescent="0.3">
      <c r="A14" s="4"/>
      <c r="B14" s="4"/>
      <c r="C14" s="11" t="s">
        <v>29</v>
      </c>
      <c r="D14" s="13">
        <v>5.55</v>
      </c>
      <c r="E14" s="14">
        <f>$D$14*E10</f>
        <v>11.1</v>
      </c>
      <c r="F14" s="14">
        <f t="shared" ref="F14:P14" si="8">$D$14*F10</f>
        <v>16.649999999999999</v>
      </c>
      <c r="G14" s="14">
        <f t="shared" si="8"/>
        <v>22.2</v>
      </c>
      <c r="H14" s="14">
        <f t="shared" si="8"/>
        <v>27.75</v>
      </c>
      <c r="I14" s="14">
        <f t="shared" si="8"/>
        <v>33.299999999999997</v>
      </c>
      <c r="J14" s="14">
        <f t="shared" si="8"/>
        <v>38.85</v>
      </c>
      <c r="K14" s="14">
        <f t="shared" si="8"/>
        <v>44.4</v>
      </c>
      <c r="L14" s="14">
        <f t="shared" si="8"/>
        <v>49.949999999999996</v>
      </c>
      <c r="M14" s="14">
        <f t="shared" si="8"/>
        <v>55.5</v>
      </c>
      <c r="N14" s="14">
        <f t="shared" si="8"/>
        <v>61.05</v>
      </c>
      <c r="O14" s="14">
        <f t="shared" si="8"/>
        <v>66.599999999999994</v>
      </c>
      <c r="P14" s="14">
        <f t="shared" si="8"/>
        <v>72.149999999999991</v>
      </c>
      <c r="Q14" s="5"/>
      <c r="R14" s="27" t="s">
        <v>150</v>
      </c>
      <c r="S14" s="28">
        <v>27</v>
      </c>
      <c r="T14" s="8"/>
    </row>
    <row r="15" spans="1:20" ht="16.5" thickTop="1" x14ac:dyDescent="0.25">
      <c r="A15" s="4"/>
      <c r="B15" s="4"/>
      <c r="C15" s="11" t="s">
        <v>55</v>
      </c>
      <c r="D15" s="13">
        <v>3.7</v>
      </c>
      <c r="E15" s="29">
        <f>$D$15*E10</f>
        <v>7.4</v>
      </c>
      <c r="F15" s="29">
        <f t="shared" ref="F15:P15" si="9">$D$15*F10</f>
        <v>11.100000000000001</v>
      </c>
      <c r="G15" s="29">
        <f t="shared" si="9"/>
        <v>14.8</v>
      </c>
      <c r="H15" s="29">
        <f t="shared" si="9"/>
        <v>18.5</v>
      </c>
      <c r="I15" s="29">
        <f t="shared" si="9"/>
        <v>22.200000000000003</v>
      </c>
      <c r="J15" s="29">
        <f t="shared" si="9"/>
        <v>25.900000000000002</v>
      </c>
      <c r="K15" s="29">
        <f t="shared" si="9"/>
        <v>29.6</v>
      </c>
      <c r="L15" s="29">
        <f t="shared" si="9"/>
        <v>33.300000000000004</v>
      </c>
      <c r="M15" s="29">
        <f t="shared" si="9"/>
        <v>37</v>
      </c>
      <c r="N15" s="29">
        <f t="shared" si="9"/>
        <v>40.700000000000003</v>
      </c>
      <c r="O15" s="29">
        <f t="shared" si="9"/>
        <v>44.400000000000006</v>
      </c>
      <c r="P15" s="29">
        <f t="shared" si="9"/>
        <v>48.1</v>
      </c>
      <c r="Q15" s="5"/>
      <c r="R15" s="21" t="s">
        <v>20</v>
      </c>
      <c r="S15" s="22">
        <f>S14*S1</f>
        <v>8.1</v>
      </c>
      <c r="T15" s="8"/>
    </row>
    <row r="16" spans="1:20" ht="15.7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5"/>
      <c r="R16" s="6" t="s">
        <v>23</v>
      </c>
      <c r="S16" s="22">
        <f>S14*S2</f>
        <v>6.75</v>
      </c>
      <c r="T16" s="8"/>
    </row>
    <row r="17" spans="1:20" ht="15.75" x14ac:dyDescent="0.25">
      <c r="A17" s="30" t="s">
        <v>151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/>
      <c r="N17" s="4"/>
      <c r="O17" s="4"/>
      <c r="P17" s="4"/>
      <c r="Q17" s="5"/>
      <c r="R17" s="6" t="s">
        <v>26</v>
      </c>
      <c r="S17" s="22">
        <f>S14*S3</f>
        <v>5.4</v>
      </c>
      <c r="T17" s="8"/>
    </row>
    <row r="18" spans="1:20" ht="15.7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6" t="s">
        <v>29</v>
      </c>
      <c r="S18" s="22">
        <f>S14*S4</f>
        <v>4.05</v>
      </c>
      <c r="T18" s="8"/>
    </row>
    <row r="19" spans="1:20" ht="15.75" x14ac:dyDescent="0.25">
      <c r="A19" s="9" t="s">
        <v>45</v>
      </c>
      <c r="B19" s="10"/>
      <c r="C19" s="4"/>
      <c r="D19" s="11">
        <v>1</v>
      </c>
      <c r="E19" s="11">
        <v>2</v>
      </c>
      <c r="F19" s="11">
        <v>3</v>
      </c>
      <c r="G19" s="11">
        <v>4</v>
      </c>
      <c r="H19" s="11">
        <v>5</v>
      </c>
      <c r="I19" s="11">
        <v>6</v>
      </c>
      <c r="J19" s="11">
        <v>7</v>
      </c>
      <c r="K19" s="11">
        <v>8</v>
      </c>
      <c r="L19" s="11">
        <v>9</v>
      </c>
      <c r="M19" s="11">
        <v>10</v>
      </c>
      <c r="N19" s="11">
        <v>11</v>
      </c>
      <c r="O19" s="11">
        <v>12</v>
      </c>
      <c r="P19" s="11">
        <v>13</v>
      </c>
      <c r="Q19" s="5"/>
      <c r="R19" s="6" t="s">
        <v>55</v>
      </c>
      <c r="S19" s="22">
        <f>S14*S5</f>
        <v>2.7</v>
      </c>
      <c r="T19" s="8"/>
    </row>
    <row r="20" spans="1:20" x14ac:dyDescent="0.25">
      <c r="A20" s="1" t="s">
        <v>88</v>
      </c>
      <c r="B20" s="3"/>
      <c r="C20" s="11" t="s">
        <v>20</v>
      </c>
      <c r="D20" s="22">
        <v>8.41</v>
      </c>
      <c r="E20" s="14">
        <f t="shared" ref="E20:P20" si="10">$D$20*E19</f>
        <v>16.82</v>
      </c>
      <c r="F20" s="14">
        <f t="shared" si="10"/>
        <v>25.23</v>
      </c>
      <c r="G20" s="14">
        <f t="shared" si="10"/>
        <v>33.64</v>
      </c>
      <c r="H20" s="14">
        <f t="shared" si="10"/>
        <v>42.05</v>
      </c>
      <c r="I20" s="14">
        <f t="shared" si="10"/>
        <v>50.46</v>
      </c>
      <c r="J20" s="14">
        <f t="shared" si="10"/>
        <v>58.870000000000005</v>
      </c>
      <c r="K20" s="14">
        <f t="shared" si="10"/>
        <v>67.28</v>
      </c>
      <c r="L20" s="14">
        <f t="shared" si="10"/>
        <v>75.69</v>
      </c>
      <c r="M20" s="14">
        <f t="shared" si="10"/>
        <v>84.1</v>
      </c>
      <c r="N20" s="14">
        <f t="shared" si="10"/>
        <v>92.51</v>
      </c>
      <c r="O20" s="14">
        <f t="shared" si="10"/>
        <v>100.92</v>
      </c>
      <c r="P20" s="14">
        <f t="shared" si="10"/>
        <v>109.33</v>
      </c>
      <c r="Q20" s="5"/>
      <c r="R20" s="25"/>
      <c r="S20" s="25"/>
      <c r="T20" s="4"/>
    </row>
    <row r="21" spans="1:20" x14ac:dyDescent="0.25">
      <c r="A21" s="15" t="s">
        <v>90</v>
      </c>
      <c r="B21" s="16"/>
      <c r="C21" s="11" t="s">
        <v>23</v>
      </c>
      <c r="D21" s="22">
        <v>7.01</v>
      </c>
      <c r="E21" s="14">
        <f t="shared" ref="E21:P21" si="11">$D$21*E19</f>
        <v>14.02</v>
      </c>
      <c r="F21" s="14">
        <f t="shared" si="11"/>
        <v>21.03</v>
      </c>
      <c r="G21" s="14">
        <f t="shared" si="11"/>
        <v>28.04</v>
      </c>
      <c r="H21" s="14">
        <f t="shared" si="11"/>
        <v>35.049999999999997</v>
      </c>
      <c r="I21" s="14">
        <f t="shared" si="11"/>
        <v>42.06</v>
      </c>
      <c r="J21" s="14">
        <f t="shared" si="11"/>
        <v>49.07</v>
      </c>
      <c r="K21" s="14">
        <f t="shared" si="11"/>
        <v>56.08</v>
      </c>
      <c r="L21" s="14">
        <f t="shared" si="11"/>
        <v>63.089999999999996</v>
      </c>
      <c r="M21" s="14">
        <f t="shared" si="11"/>
        <v>70.099999999999994</v>
      </c>
      <c r="N21" s="14">
        <f t="shared" si="11"/>
        <v>77.11</v>
      </c>
      <c r="O21" s="14">
        <f t="shared" si="11"/>
        <v>84.12</v>
      </c>
      <c r="P21" s="14">
        <f t="shared" si="11"/>
        <v>91.13</v>
      </c>
      <c r="Q21" s="5"/>
      <c r="R21" s="33" t="s">
        <v>152</v>
      </c>
      <c r="S21" s="4"/>
      <c r="T21" s="4"/>
    </row>
    <row r="22" spans="1:20" x14ac:dyDescent="0.25">
      <c r="A22" s="4"/>
      <c r="B22" s="4"/>
      <c r="C22" s="11" t="s">
        <v>26</v>
      </c>
      <c r="D22" s="22">
        <v>5.6</v>
      </c>
      <c r="E22" s="14">
        <f t="shared" ref="E22:P22" si="12">$D$22*E19</f>
        <v>11.2</v>
      </c>
      <c r="F22" s="14">
        <f t="shared" si="12"/>
        <v>16.799999999999997</v>
      </c>
      <c r="G22" s="14">
        <f t="shared" si="12"/>
        <v>22.4</v>
      </c>
      <c r="H22" s="14">
        <f t="shared" si="12"/>
        <v>28</v>
      </c>
      <c r="I22" s="14">
        <f t="shared" si="12"/>
        <v>33.599999999999994</v>
      </c>
      <c r="J22" s="14">
        <f t="shared" si="12"/>
        <v>39.199999999999996</v>
      </c>
      <c r="K22" s="14">
        <f t="shared" si="12"/>
        <v>44.8</v>
      </c>
      <c r="L22" s="14">
        <f t="shared" si="12"/>
        <v>50.4</v>
      </c>
      <c r="M22" s="14">
        <f t="shared" si="12"/>
        <v>56</v>
      </c>
      <c r="N22" s="14">
        <f t="shared" si="12"/>
        <v>61.599999999999994</v>
      </c>
      <c r="O22" s="14">
        <f t="shared" si="12"/>
        <v>67.199999999999989</v>
      </c>
      <c r="P22" s="14">
        <f t="shared" si="12"/>
        <v>72.8</v>
      </c>
      <c r="Q22" s="5"/>
      <c r="R22" s="4"/>
      <c r="S22" s="4"/>
      <c r="T22" s="4"/>
    </row>
    <row r="23" spans="1:20" x14ac:dyDescent="0.25">
      <c r="A23" s="4"/>
      <c r="B23" s="4"/>
      <c r="C23" s="11" t="s">
        <v>29</v>
      </c>
      <c r="D23" s="22">
        <v>4.2</v>
      </c>
      <c r="E23" s="14">
        <f t="shared" ref="E23:P23" si="13">$D$23*E19</f>
        <v>8.4</v>
      </c>
      <c r="F23" s="14">
        <f t="shared" si="13"/>
        <v>12.600000000000001</v>
      </c>
      <c r="G23" s="14">
        <f t="shared" si="13"/>
        <v>16.8</v>
      </c>
      <c r="H23" s="14">
        <f t="shared" si="13"/>
        <v>21</v>
      </c>
      <c r="I23" s="14">
        <f t="shared" si="13"/>
        <v>25.200000000000003</v>
      </c>
      <c r="J23" s="14">
        <f t="shared" si="13"/>
        <v>29.400000000000002</v>
      </c>
      <c r="K23" s="14">
        <f t="shared" si="13"/>
        <v>33.6</v>
      </c>
      <c r="L23" s="14">
        <f t="shared" si="13"/>
        <v>37.800000000000004</v>
      </c>
      <c r="M23" s="14">
        <f t="shared" si="13"/>
        <v>42</v>
      </c>
      <c r="N23" s="14">
        <f t="shared" si="13"/>
        <v>46.2</v>
      </c>
      <c r="O23" s="14">
        <f t="shared" si="13"/>
        <v>50.400000000000006</v>
      </c>
      <c r="P23" s="14">
        <f t="shared" si="13"/>
        <v>54.6</v>
      </c>
      <c r="Q23" s="5"/>
      <c r="R23" s="4"/>
      <c r="S23" s="4"/>
      <c r="T23" s="4"/>
    </row>
    <row r="24" spans="1:20" x14ac:dyDescent="0.25">
      <c r="A24" s="4"/>
      <c r="B24" s="4"/>
      <c r="C24" s="11" t="s">
        <v>55</v>
      </c>
      <c r="D24" s="22">
        <v>2.8</v>
      </c>
      <c r="E24" s="14">
        <f t="shared" ref="E24:P24" si="14">$D$24*E19</f>
        <v>5.6</v>
      </c>
      <c r="F24" s="14">
        <f t="shared" si="14"/>
        <v>8.3999999999999986</v>
      </c>
      <c r="G24" s="14">
        <f t="shared" si="14"/>
        <v>11.2</v>
      </c>
      <c r="H24" s="14">
        <f t="shared" si="14"/>
        <v>14</v>
      </c>
      <c r="I24" s="14">
        <f t="shared" si="14"/>
        <v>16.799999999999997</v>
      </c>
      <c r="J24" s="14">
        <f t="shared" si="14"/>
        <v>19.599999999999998</v>
      </c>
      <c r="K24" s="14">
        <f t="shared" si="14"/>
        <v>22.4</v>
      </c>
      <c r="L24" s="14">
        <f t="shared" si="14"/>
        <v>25.2</v>
      </c>
      <c r="M24" s="14">
        <f t="shared" si="14"/>
        <v>28</v>
      </c>
      <c r="N24" s="14">
        <f t="shared" si="14"/>
        <v>30.799999999999997</v>
      </c>
      <c r="O24" s="14">
        <f t="shared" si="14"/>
        <v>33.599999999999994</v>
      </c>
      <c r="P24" s="14">
        <f t="shared" si="14"/>
        <v>36.4</v>
      </c>
      <c r="Q24" s="5"/>
      <c r="R24" s="4"/>
      <c r="S24" s="4"/>
      <c r="T24" s="4"/>
    </row>
    <row r="25" spans="1:20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5.75" x14ac:dyDescent="0.25">
      <c r="A26" s="9" t="s">
        <v>47</v>
      </c>
      <c r="B26" s="10"/>
      <c r="C26" s="4"/>
      <c r="D26" s="11">
        <v>1</v>
      </c>
      <c r="E26" s="11">
        <v>2</v>
      </c>
      <c r="F26" s="11">
        <v>3</v>
      </c>
      <c r="G26" s="11">
        <v>4</v>
      </c>
      <c r="H26" s="11">
        <v>5</v>
      </c>
      <c r="I26" s="11">
        <v>6</v>
      </c>
      <c r="J26" s="11">
        <v>7</v>
      </c>
      <c r="K26" s="11">
        <v>8</v>
      </c>
      <c r="L26" s="11">
        <v>9</v>
      </c>
      <c r="M26" s="11">
        <v>10</v>
      </c>
      <c r="N26" s="11">
        <v>11</v>
      </c>
      <c r="O26" s="11">
        <v>12</v>
      </c>
      <c r="P26" s="11">
        <v>13</v>
      </c>
      <c r="Q26" s="5"/>
      <c r="R26" s="4"/>
      <c r="S26" s="4"/>
      <c r="T26" s="4"/>
    </row>
    <row r="27" spans="1:20" x14ac:dyDescent="0.25">
      <c r="A27" s="1" t="s">
        <v>88</v>
      </c>
      <c r="B27" s="3"/>
      <c r="C27" s="11" t="s">
        <v>20</v>
      </c>
      <c r="D27" s="22">
        <v>8.1</v>
      </c>
      <c r="E27" s="14">
        <f>$D$27*E26</f>
        <v>16.2</v>
      </c>
      <c r="F27" s="14">
        <f t="shared" ref="F27:P27" si="15">$D$27*F26</f>
        <v>24.299999999999997</v>
      </c>
      <c r="G27" s="14">
        <f t="shared" si="15"/>
        <v>32.4</v>
      </c>
      <c r="H27" s="14">
        <f t="shared" si="15"/>
        <v>40.5</v>
      </c>
      <c r="I27" s="14">
        <f t="shared" si="15"/>
        <v>48.599999999999994</v>
      </c>
      <c r="J27" s="14">
        <f t="shared" si="15"/>
        <v>56.699999999999996</v>
      </c>
      <c r="K27" s="14">
        <f t="shared" si="15"/>
        <v>64.8</v>
      </c>
      <c r="L27" s="14">
        <f t="shared" si="15"/>
        <v>72.899999999999991</v>
      </c>
      <c r="M27" s="14">
        <f t="shared" si="15"/>
        <v>81</v>
      </c>
      <c r="N27" s="14">
        <f t="shared" si="15"/>
        <v>89.1</v>
      </c>
      <c r="O27" s="14">
        <f t="shared" si="15"/>
        <v>97.199999999999989</v>
      </c>
      <c r="P27" s="14">
        <f t="shared" si="15"/>
        <v>105.3</v>
      </c>
      <c r="Q27" s="5"/>
      <c r="R27" s="4"/>
      <c r="S27" s="4"/>
      <c r="T27" s="4"/>
    </row>
    <row r="28" spans="1:20" x14ac:dyDescent="0.25">
      <c r="A28" s="15" t="s">
        <v>90</v>
      </c>
      <c r="B28" s="16"/>
      <c r="C28" s="11" t="s">
        <v>23</v>
      </c>
      <c r="D28" s="22">
        <v>6.75</v>
      </c>
      <c r="E28" s="14">
        <f>$D$28*E26</f>
        <v>13.5</v>
      </c>
      <c r="F28" s="14">
        <f t="shared" ref="F28:P28" si="16">$D$28*F26</f>
        <v>20.25</v>
      </c>
      <c r="G28" s="14">
        <f t="shared" si="16"/>
        <v>27</v>
      </c>
      <c r="H28" s="14">
        <f t="shared" si="16"/>
        <v>33.75</v>
      </c>
      <c r="I28" s="14">
        <f t="shared" si="16"/>
        <v>40.5</v>
      </c>
      <c r="J28" s="14">
        <f t="shared" si="16"/>
        <v>47.25</v>
      </c>
      <c r="K28" s="14">
        <f t="shared" si="16"/>
        <v>54</v>
      </c>
      <c r="L28" s="14">
        <f t="shared" si="16"/>
        <v>60.75</v>
      </c>
      <c r="M28" s="14">
        <f t="shared" si="16"/>
        <v>67.5</v>
      </c>
      <c r="N28" s="14">
        <f t="shared" si="16"/>
        <v>74.25</v>
      </c>
      <c r="O28" s="14">
        <f t="shared" si="16"/>
        <v>81</v>
      </c>
      <c r="P28" s="14">
        <f t="shared" si="16"/>
        <v>87.75</v>
      </c>
      <c r="Q28" s="5"/>
      <c r="R28" s="4"/>
      <c r="S28" s="4"/>
      <c r="T28" s="4"/>
    </row>
    <row r="29" spans="1:20" x14ac:dyDescent="0.25">
      <c r="A29" s="4"/>
      <c r="B29" s="4"/>
      <c r="C29" s="11" t="s">
        <v>26</v>
      </c>
      <c r="D29" s="22">
        <v>5.4</v>
      </c>
      <c r="E29" s="14">
        <f>$D$29*E26</f>
        <v>10.8</v>
      </c>
      <c r="F29" s="14">
        <f t="shared" ref="F29:P29" si="17">$D$29*F26</f>
        <v>16.200000000000003</v>
      </c>
      <c r="G29" s="14">
        <f t="shared" si="17"/>
        <v>21.6</v>
      </c>
      <c r="H29" s="14">
        <f t="shared" si="17"/>
        <v>27</v>
      </c>
      <c r="I29" s="14">
        <f t="shared" si="17"/>
        <v>32.400000000000006</v>
      </c>
      <c r="J29" s="14">
        <f t="shared" si="17"/>
        <v>37.800000000000004</v>
      </c>
      <c r="K29" s="14">
        <f t="shared" si="17"/>
        <v>43.2</v>
      </c>
      <c r="L29" s="14">
        <f t="shared" si="17"/>
        <v>48.6</v>
      </c>
      <c r="M29" s="14">
        <f t="shared" si="17"/>
        <v>54</v>
      </c>
      <c r="N29" s="14">
        <f t="shared" si="17"/>
        <v>59.400000000000006</v>
      </c>
      <c r="O29" s="14">
        <f t="shared" si="17"/>
        <v>64.800000000000011</v>
      </c>
      <c r="P29" s="14">
        <f t="shared" si="17"/>
        <v>70.2</v>
      </c>
      <c r="Q29" s="5"/>
      <c r="R29" s="4"/>
      <c r="S29" s="4"/>
      <c r="T29" s="4"/>
    </row>
    <row r="30" spans="1:20" x14ac:dyDescent="0.25">
      <c r="A30" s="4"/>
      <c r="B30" s="4"/>
      <c r="C30" s="11" t="s">
        <v>29</v>
      </c>
      <c r="D30" s="22">
        <v>4.05</v>
      </c>
      <c r="E30" s="14">
        <f>$D$30*E26</f>
        <v>8.1</v>
      </c>
      <c r="F30" s="14">
        <f t="shared" ref="F30:P30" si="18">$D$30*F26</f>
        <v>12.149999999999999</v>
      </c>
      <c r="G30" s="14">
        <f t="shared" si="18"/>
        <v>16.2</v>
      </c>
      <c r="H30" s="14">
        <f t="shared" si="18"/>
        <v>20.25</v>
      </c>
      <c r="I30" s="14">
        <f t="shared" si="18"/>
        <v>24.299999999999997</v>
      </c>
      <c r="J30" s="14">
        <f t="shared" si="18"/>
        <v>28.349999999999998</v>
      </c>
      <c r="K30" s="14">
        <f t="shared" si="18"/>
        <v>32.4</v>
      </c>
      <c r="L30" s="14">
        <f t="shared" si="18"/>
        <v>36.449999999999996</v>
      </c>
      <c r="M30" s="14">
        <f t="shared" si="18"/>
        <v>40.5</v>
      </c>
      <c r="N30" s="14">
        <f t="shared" si="18"/>
        <v>44.55</v>
      </c>
      <c r="O30" s="14">
        <f t="shared" si="18"/>
        <v>48.599999999999994</v>
      </c>
      <c r="P30" s="14">
        <f t="shared" si="18"/>
        <v>52.65</v>
      </c>
      <c r="Q30" s="5"/>
      <c r="R30" s="4"/>
      <c r="S30" s="4"/>
      <c r="T30" s="4"/>
    </row>
    <row r="31" spans="1:20" x14ac:dyDescent="0.25">
      <c r="A31" s="4"/>
      <c r="B31" s="4"/>
      <c r="C31" s="11" t="s">
        <v>55</v>
      </c>
      <c r="D31" s="22">
        <v>2.7</v>
      </c>
      <c r="E31" s="14">
        <f>$D$31*E26</f>
        <v>5.4</v>
      </c>
      <c r="F31" s="14">
        <f t="shared" ref="F31:P31" si="19">$D$31*F26</f>
        <v>8.1000000000000014</v>
      </c>
      <c r="G31" s="14">
        <f t="shared" si="19"/>
        <v>10.8</v>
      </c>
      <c r="H31" s="14">
        <f t="shared" si="19"/>
        <v>13.5</v>
      </c>
      <c r="I31" s="14">
        <f t="shared" si="19"/>
        <v>16.200000000000003</v>
      </c>
      <c r="J31" s="14">
        <f t="shared" si="19"/>
        <v>18.900000000000002</v>
      </c>
      <c r="K31" s="14">
        <f t="shared" si="19"/>
        <v>21.6</v>
      </c>
      <c r="L31" s="14">
        <f t="shared" si="19"/>
        <v>24.3</v>
      </c>
      <c r="M31" s="14">
        <f t="shared" si="19"/>
        <v>27</v>
      </c>
      <c r="N31" s="14">
        <f t="shared" si="19"/>
        <v>29.700000000000003</v>
      </c>
      <c r="O31" s="14">
        <f t="shared" si="19"/>
        <v>32.400000000000006</v>
      </c>
      <c r="P31" s="14">
        <f t="shared" si="19"/>
        <v>35.1</v>
      </c>
      <c r="Q31" s="5"/>
      <c r="R31" s="4"/>
      <c r="S31" s="4"/>
      <c r="T31" s="4"/>
    </row>
    <row r="32" spans="1:20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</sheetData>
  <sheetProtection password="CAB1" sheet="1" objects="1" scenarios="1" formatCells="0"/>
  <mergeCells count="13">
    <mergeCell ref="A28:B28"/>
    <mergeCell ref="A12:B12"/>
    <mergeCell ref="A19:B19"/>
    <mergeCell ref="A20:B20"/>
    <mergeCell ref="A21:B21"/>
    <mergeCell ref="A26:B26"/>
    <mergeCell ref="A27:B27"/>
    <mergeCell ref="A1:M1"/>
    <mergeCell ref="A3:B3"/>
    <mergeCell ref="A4:B4"/>
    <mergeCell ref="A5:B5"/>
    <mergeCell ref="A10:B10"/>
    <mergeCell ref="A11:B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Docente Funcionario</vt:lpstr>
      <vt:lpstr>LOU</vt:lpstr>
      <vt:lpstr>Trienios</vt:lpstr>
      <vt:lpstr>Tramos</vt:lpstr>
      <vt:lpstr>Compl. Doctorado</vt:lpstr>
      <vt:lpstr>Trienios T. Parcial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2020-01-29T08:11:23Z</dcterms:modified>
</cp:coreProperties>
</file>