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PAS Funcionario" sheetId="2" r:id="rId1"/>
    <sheet name="PAS Laboral" sheetId="3" r:id="rId2"/>
  </sheets>
  <definedNames>
    <definedName name="Consulta1" localSheetId="0">#REF!</definedName>
    <definedName name="Consulta1" localSheetId="1">#REF!</definedName>
    <definedName name="Consulta1">#REF!</definedName>
    <definedName name="KKK" localSheetId="0">#REF!</definedName>
    <definedName name="KKK" localSheetId="1">#REF!</definedName>
    <definedName name="KKK">#REF!</definedName>
    <definedName name="ñññññ" localSheetId="0">#REF!</definedName>
    <definedName name="ñññññ" localSheetId="1">#REF!</definedName>
    <definedName name="ñññññ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2" l="1"/>
  <c r="D70" i="2"/>
  <c r="C70" i="2"/>
  <c r="B70" i="2"/>
  <c r="G17" i="3" l="1"/>
  <c r="C22" i="2"/>
  <c r="D22" i="2" s="1"/>
  <c r="C21" i="2"/>
  <c r="D21" i="2" s="1"/>
  <c r="K59" i="3"/>
  <c r="B4" i="3"/>
  <c r="H24" i="2"/>
  <c r="H108" i="3"/>
  <c r="D139" i="3" s="1"/>
  <c r="H93" i="3"/>
  <c r="H92" i="3"/>
  <c r="H91" i="3"/>
  <c r="C90" i="3"/>
  <c r="C89" i="3"/>
  <c r="C88" i="3"/>
  <c r="C87" i="3"/>
  <c r="F82" i="3"/>
  <c r="H4" i="3"/>
  <c r="D82" i="3" s="1"/>
  <c r="E83" i="3" s="1"/>
  <c r="I82" i="3"/>
  <c r="I83" i="3"/>
  <c r="G83" i="3"/>
  <c r="F83" i="3"/>
  <c r="B82" i="3"/>
  <c r="C82" i="3"/>
  <c r="C83" i="3"/>
  <c r="B83" i="3"/>
  <c r="I81" i="3"/>
  <c r="B81" i="3"/>
  <c r="C81" i="3"/>
  <c r="K80" i="3"/>
  <c r="F74" i="3"/>
  <c r="G74" i="3"/>
  <c r="I74" i="3"/>
  <c r="I75" i="3" s="1"/>
  <c r="G75" i="3"/>
  <c r="F75" i="3"/>
  <c r="B59" i="3"/>
  <c r="C59" i="3"/>
  <c r="C75" i="3"/>
  <c r="B75" i="3"/>
  <c r="C74" i="3"/>
  <c r="B74" i="3"/>
  <c r="I59" i="3"/>
  <c r="I73" i="3"/>
  <c r="G73" i="3"/>
  <c r="F73" i="3"/>
  <c r="C73" i="3"/>
  <c r="B73" i="3"/>
  <c r="F62" i="3"/>
  <c r="G62" i="3"/>
  <c r="I62" i="3"/>
  <c r="I72" i="3" s="1"/>
  <c r="G72" i="3"/>
  <c r="F72" i="3"/>
  <c r="C72" i="3"/>
  <c r="B72" i="3"/>
  <c r="I71" i="3"/>
  <c r="G71" i="3"/>
  <c r="F71" i="3"/>
  <c r="C71" i="3"/>
  <c r="B71" i="3"/>
  <c r="I70" i="3"/>
  <c r="G70" i="3"/>
  <c r="F70" i="3"/>
  <c r="C70" i="3"/>
  <c r="B70" i="3"/>
  <c r="G69" i="3"/>
  <c r="F69" i="3"/>
  <c r="D69" i="3"/>
  <c r="C69" i="3"/>
  <c r="B69" i="3"/>
  <c r="G68" i="3"/>
  <c r="F68" i="3"/>
  <c r="C68" i="3"/>
  <c r="B68" i="3"/>
  <c r="I67" i="3"/>
  <c r="G67" i="3"/>
  <c r="F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C63" i="3"/>
  <c r="B63" i="3"/>
  <c r="D62" i="3"/>
  <c r="C62" i="3"/>
  <c r="B62" i="3"/>
  <c r="K61" i="3"/>
  <c r="I61" i="3"/>
  <c r="G61" i="3"/>
  <c r="F61" i="3"/>
  <c r="C61" i="3"/>
  <c r="B61" i="3"/>
  <c r="I60" i="3"/>
  <c r="G60" i="3"/>
  <c r="F60" i="3"/>
  <c r="C60" i="3"/>
  <c r="B60" i="3"/>
  <c r="K58" i="3"/>
  <c r="F43" i="3"/>
  <c r="G43" i="3"/>
  <c r="I43" i="3"/>
  <c r="I51" i="3" s="1"/>
  <c r="G55" i="3"/>
  <c r="F55" i="3"/>
  <c r="B38" i="3"/>
  <c r="C38" i="3"/>
  <c r="C55" i="3"/>
  <c r="B55" i="3"/>
  <c r="F54" i="3"/>
  <c r="G54" i="3"/>
  <c r="B53" i="3"/>
  <c r="C53" i="3"/>
  <c r="C54" i="3"/>
  <c r="B54" i="3"/>
  <c r="F36" i="3"/>
  <c r="G36" i="3"/>
  <c r="I36" i="3"/>
  <c r="I53" i="3" s="1"/>
  <c r="G53" i="3"/>
  <c r="F53" i="3"/>
  <c r="G52" i="3"/>
  <c r="F52" i="3"/>
  <c r="C52" i="3"/>
  <c r="B52" i="3"/>
  <c r="G51" i="3"/>
  <c r="F51" i="3"/>
  <c r="C51" i="3"/>
  <c r="B51" i="3"/>
  <c r="F41" i="3"/>
  <c r="G41" i="3"/>
  <c r="G50" i="3"/>
  <c r="F50" i="3"/>
  <c r="C50" i="3"/>
  <c r="B50" i="3"/>
  <c r="F49" i="3"/>
  <c r="G49" i="3"/>
  <c r="I49" i="3"/>
  <c r="C49" i="3"/>
  <c r="B49" i="3"/>
  <c r="G48" i="3"/>
  <c r="F48" i="3"/>
  <c r="C48" i="3"/>
  <c r="B48" i="3"/>
  <c r="G47" i="3"/>
  <c r="F47" i="3"/>
  <c r="C47" i="3"/>
  <c r="B47" i="3"/>
  <c r="G46" i="3"/>
  <c r="F46" i="3"/>
  <c r="D46" i="3"/>
  <c r="C46" i="3"/>
  <c r="B46" i="3"/>
  <c r="G45" i="3"/>
  <c r="F45" i="3"/>
  <c r="C45" i="3"/>
  <c r="B45" i="3"/>
  <c r="G44" i="3"/>
  <c r="F44" i="3"/>
  <c r="C44" i="3"/>
  <c r="B44" i="3"/>
  <c r="D43" i="3"/>
  <c r="C43" i="3"/>
  <c r="B43" i="3"/>
  <c r="G42" i="3"/>
  <c r="F42" i="3"/>
  <c r="C42" i="3"/>
  <c r="B42" i="3"/>
  <c r="D41" i="3"/>
  <c r="C41" i="3"/>
  <c r="B41" i="3"/>
  <c r="F39" i="3"/>
  <c r="G39" i="3"/>
  <c r="I39" i="3"/>
  <c r="I40" i="3"/>
  <c r="G40" i="3"/>
  <c r="F40" i="3"/>
  <c r="C40" i="3"/>
  <c r="B40" i="3"/>
  <c r="C39" i="3"/>
  <c r="B39" i="3"/>
  <c r="F38" i="3"/>
  <c r="G37" i="3"/>
  <c r="F37" i="3"/>
  <c r="B34" i="3"/>
  <c r="C34" i="3"/>
  <c r="C37" i="3"/>
  <c r="B37" i="3"/>
  <c r="C36" i="3"/>
  <c r="B36" i="3"/>
  <c r="F34" i="3"/>
  <c r="I34" i="3"/>
  <c r="I35" i="3"/>
  <c r="G35" i="3"/>
  <c r="F35" i="3"/>
  <c r="C35" i="3"/>
  <c r="B35" i="3"/>
  <c r="F33" i="3"/>
  <c r="I33" i="3"/>
  <c r="B33" i="3"/>
  <c r="C33" i="3"/>
  <c r="B32" i="3"/>
  <c r="C32" i="3"/>
  <c r="D32" i="3"/>
  <c r="F28" i="3"/>
  <c r="G28" i="3"/>
  <c r="I19" i="3"/>
  <c r="I28" i="3" s="1"/>
  <c r="B17" i="3"/>
  <c r="C17" i="3"/>
  <c r="C28" i="3"/>
  <c r="B28" i="3"/>
  <c r="F19" i="3"/>
  <c r="G19" i="3"/>
  <c r="G27" i="3"/>
  <c r="F27" i="3"/>
  <c r="B18" i="3"/>
  <c r="C18" i="3"/>
  <c r="C27" i="3"/>
  <c r="B27" i="3"/>
  <c r="G26" i="3"/>
  <c r="F26" i="3"/>
  <c r="C26" i="3"/>
  <c r="B26" i="3"/>
  <c r="G25" i="3"/>
  <c r="F25" i="3"/>
  <c r="D25" i="3"/>
  <c r="C25" i="3"/>
  <c r="B25" i="3"/>
  <c r="G24" i="3"/>
  <c r="F24" i="3"/>
  <c r="C24" i="3"/>
  <c r="B24" i="3"/>
  <c r="G23" i="3"/>
  <c r="F23" i="3"/>
  <c r="C23" i="3"/>
  <c r="B23" i="3"/>
  <c r="F22" i="3"/>
  <c r="G22" i="3"/>
  <c r="I22" i="3"/>
  <c r="C22" i="3"/>
  <c r="B22" i="3"/>
  <c r="G21" i="3"/>
  <c r="F21" i="3"/>
  <c r="C21" i="3"/>
  <c r="B21" i="3"/>
  <c r="G20" i="3"/>
  <c r="F20" i="3"/>
  <c r="C20" i="3"/>
  <c r="B20" i="3"/>
  <c r="C19" i="3"/>
  <c r="B19" i="3"/>
  <c r="F18" i="3"/>
  <c r="I18" i="3"/>
  <c r="I13" i="3"/>
  <c r="G13" i="3"/>
  <c r="F13" i="3"/>
  <c r="B13" i="3"/>
  <c r="C4" i="3"/>
  <c r="C13" i="3" s="1"/>
  <c r="F5" i="3"/>
  <c r="I5" i="3"/>
  <c r="I12" i="3"/>
  <c r="C5" i="3"/>
  <c r="G12" i="3" s="1"/>
  <c r="F12" i="3"/>
  <c r="B12" i="3"/>
  <c r="C12" i="3"/>
  <c r="I11" i="3"/>
  <c r="F11" i="3"/>
  <c r="B11" i="3"/>
  <c r="C11" i="3"/>
  <c r="I10" i="3"/>
  <c r="F10" i="3"/>
  <c r="B10" i="3"/>
  <c r="C10" i="3"/>
  <c r="I9" i="3"/>
  <c r="F9" i="3"/>
  <c r="B9" i="3"/>
  <c r="C9" i="3"/>
  <c r="D9" i="3"/>
  <c r="I8" i="3"/>
  <c r="F8" i="3"/>
  <c r="B8" i="3"/>
  <c r="C8" i="3"/>
  <c r="I7" i="3"/>
  <c r="G7" i="3"/>
  <c r="F7" i="3"/>
  <c r="B7" i="3"/>
  <c r="C7" i="3"/>
  <c r="I6" i="3"/>
  <c r="G6" i="3"/>
  <c r="F6" i="3"/>
  <c r="B6" i="3"/>
  <c r="C6" i="3"/>
  <c r="B5" i="3"/>
  <c r="J40" i="2"/>
  <c r="J39" i="2"/>
  <c r="J38" i="2"/>
  <c r="J37" i="2"/>
  <c r="J36" i="2"/>
  <c r="J35" i="2"/>
  <c r="J34" i="2"/>
  <c r="J33" i="2"/>
  <c r="G69" i="2"/>
  <c r="C85" i="2" s="1"/>
  <c r="H26" i="2"/>
  <c r="H25" i="2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46" i="2"/>
  <c r="D46" i="2" s="1"/>
  <c r="C45" i="2"/>
  <c r="D45" i="2" s="1"/>
  <c r="C44" i="2"/>
  <c r="D44" i="2" s="1"/>
  <c r="C43" i="2"/>
  <c r="D43" i="2" s="1"/>
  <c r="C42" i="2"/>
  <c r="D42" i="2" s="1"/>
  <c r="C41" i="2"/>
  <c r="D41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0" i="2"/>
  <c r="D20" i="2" s="1"/>
  <c r="C19" i="2"/>
  <c r="D19" i="2" s="1"/>
  <c r="C18" i="2"/>
  <c r="D18" i="2" s="1"/>
  <c r="C17" i="2"/>
  <c r="D17" i="2" s="1"/>
  <c r="C16" i="2"/>
  <c r="D16" i="2" s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F85" i="2"/>
  <c r="F81" i="2"/>
  <c r="C79" i="2"/>
  <c r="F77" i="2"/>
  <c r="G73" i="2"/>
  <c r="C73" i="2"/>
  <c r="D71" i="2"/>
  <c r="E139" i="3"/>
  <c r="F139" i="3"/>
  <c r="G8" i="3"/>
  <c r="D64" i="3"/>
  <c r="D8" i="3"/>
  <c r="D19" i="3"/>
  <c r="D26" i="3"/>
  <c r="D37" i="3"/>
  <c r="D48" i="3"/>
  <c r="D54" i="3"/>
  <c r="D65" i="3"/>
  <c r="D70" i="3"/>
  <c r="J4" i="3"/>
  <c r="D13" i="3"/>
  <c r="D24" i="3"/>
  <c r="D35" i="3"/>
  <c r="D34" i="3"/>
  <c r="E37" i="3" s="1"/>
  <c r="D40" i="3"/>
  <c r="D50" i="3"/>
  <c r="D38" i="3"/>
  <c r="D72" i="3"/>
  <c r="I27" i="3"/>
  <c r="I37" i="3"/>
  <c r="I47" i="3"/>
  <c r="I50" i="3"/>
  <c r="I21" i="3"/>
  <c r="I23" i="3"/>
  <c r="I46" i="3"/>
  <c r="I38" i="3"/>
  <c r="I45" i="3"/>
  <c r="E55" i="3"/>
  <c r="F78" i="2"/>
  <c r="C81" i="2"/>
  <c r="C84" i="2"/>
  <c r="E73" i="2"/>
  <c r="E76" i="2"/>
  <c r="G78" i="2"/>
  <c r="E82" i="2"/>
  <c r="C71" i="2"/>
  <c r="D73" i="2"/>
  <c r="E75" i="2"/>
  <c r="D77" i="2"/>
  <c r="E79" i="2"/>
  <c r="F80" i="2"/>
  <c r="C82" i="2"/>
  <c r="G83" i="2"/>
  <c r="D85" i="2"/>
  <c r="D79" i="2"/>
  <c r="D83" i="2"/>
  <c r="C72" i="2"/>
  <c r="C77" i="2"/>
  <c r="E81" i="2"/>
  <c r="D84" i="2"/>
  <c r="G9" i="3"/>
  <c r="G11" i="3"/>
  <c r="I68" i="3"/>
  <c r="I64" i="3"/>
  <c r="I63" i="3"/>
  <c r="B72" i="2"/>
  <c r="B78" i="2"/>
  <c r="B71" i="2"/>
  <c r="B75" i="2"/>
  <c r="B79" i="2"/>
  <c r="B76" i="2"/>
  <c r="B80" i="2"/>
  <c r="B84" i="2"/>
  <c r="B81" i="2"/>
  <c r="B85" i="2"/>
  <c r="C146" i="3"/>
  <c r="C138" i="3"/>
  <c r="C134" i="3"/>
  <c r="C130" i="3"/>
  <c r="C122" i="3"/>
  <c r="C118" i="3"/>
  <c r="D148" i="3"/>
  <c r="D144" i="3"/>
  <c r="D140" i="3"/>
  <c r="D136" i="3"/>
  <c r="D132" i="3"/>
  <c r="D128" i="3"/>
  <c r="D124" i="3"/>
  <c r="D120" i="3"/>
  <c r="E149" i="3"/>
  <c r="E145" i="3"/>
  <c r="E141" i="3"/>
  <c r="E137" i="3"/>
  <c r="E133" i="3"/>
  <c r="E129" i="3"/>
  <c r="E125" i="3"/>
  <c r="E121" i="3"/>
  <c r="E117" i="3"/>
  <c r="F150" i="3"/>
  <c r="F146" i="3"/>
  <c r="F138" i="3"/>
  <c r="F134" i="3"/>
  <c r="F130" i="3"/>
  <c r="F122" i="3"/>
  <c r="F118" i="3"/>
  <c r="F114" i="3"/>
  <c r="D4" i="3"/>
  <c r="H62" i="3" s="1"/>
  <c r="J69" i="3" s="1"/>
  <c r="C149" i="3"/>
  <c r="C145" i="3"/>
  <c r="C141" i="3"/>
  <c r="C137" i="3"/>
  <c r="C133" i="3"/>
  <c r="C129" i="3"/>
  <c r="C125" i="3"/>
  <c r="C121" i="3"/>
  <c r="C117" i="3"/>
  <c r="C150" i="3"/>
  <c r="D147" i="3"/>
  <c r="D143" i="3"/>
  <c r="D135" i="3"/>
  <c r="D131" i="3"/>
  <c r="D127" i="3"/>
  <c r="D123" i="3"/>
  <c r="D119" i="3"/>
  <c r="E148" i="3"/>
  <c r="E144" i="3"/>
  <c r="E140" i="3"/>
  <c r="E136" i="3"/>
  <c r="E132" i="3"/>
  <c r="E128" i="3"/>
  <c r="E124" i="3"/>
  <c r="E120" i="3"/>
  <c r="F149" i="3"/>
  <c r="F145" i="3"/>
  <c r="F141" i="3"/>
  <c r="F137" i="3"/>
  <c r="F133" i="3"/>
  <c r="F129" i="3"/>
  <c r="F125" i="3"/>
  <c r="F121" i="3"/>
  <c r="F117" i="3"/>
  <c r="F113" i="3"/>
  <c r="C148" i="3"/>
  <c r="C144" i="3"/>
  <c r="C140" i="3"/>
  <c r="C136" i="3"/>
  <c r="C132" i="3"/>
  <c r="C128" i="3"/>
  <c r="C124" i="3"/>
  <c r="C120" i="3"/>
  <c r="D150" i="3"/>
  <c r="D146" i="3"/>
  <c r="D138" i="3"/>
  <c r="D134" i="3"/>
  <c r="D130" i="3"/>
  <c r="D122" i="3"/>
  <c r="D118" i="3"/>
  <c r="E147" i="3"/>
  <c r="E143" i="3"/>
  <c r="E135" i="3"/>
  <c r="E131" i="3"/>
  <c r="E127" i="3"/>
  <c r="E123" i="3"/>
  <c r="E119" i="3"/>
  <c r="F148" i="3"/>
  <c r="F144" i="3"/>
  <c r="F140" i="3"/>
  <c r="F136" i="3"/>
  <c r="F132" i="3"/>
  <c r="F128" i="3"/>
  <c r="F124" i="3"/>
  <c r="F120" i="3"/>
  <c r="D75" i="3"/>
  <c r="G110" i="3"/>
  <c r="G111" i="3" s="1"/>
  <c r="G113" i="3" s="1"/>
  <c r="G114" i="3" s="1"/>
  <c r="G115" i="3" s="1"/>
  <c r="G117" i="3" s="1"/>
  <c r="G118" i="3" s="1"/>
  <c r="G119" i="3" s="1"/>
  <c r="G120" i="3" s="1"/>
  <c r="G121" i="3" s="1"/>
  <c r="G122" i="3" s="1"/>
  <c r="G123" i="3" s="1"/>
  <c r="G124" i="3" s="1"/>
  <c r="G125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3" i="3" s="1"/>
  <c r="G144" i="3" s="1"/>
  <c r="G145" i="3" s="1"/>
  <c r="G146" i="3" s="1"/>
  <c r="G147" i="3" s="1"/>
  <c r="G148" i="3" s="1"/>
  <c r="G149" i="3" s="1"/>
  <c r="G150" i="3" s="1"/>
  <c r="C147" i="3"/>
  <c r="C143" i="3"/>
  <c r="C135" i="3"/>
  <c r="C131" i="3"/>
  <c r="C127" i="3"/>
  <c r="C123" i="3"/>
  <c r="C119" i="3"/>
  <c r="D149" i="3"/>
  <c r="D145" i="3"/>
  <c r="D141" i="3"/>
  <c r="D137" i="3"/>
  <c r="D133" i="3"/>
  <c r="D129" i="3"/>
  <c r="D125" i="3"/>
  <c r="D121" i="3"/>
  <c r="D117" i="3"/>
  <c r="E150" i="3"/>
  <c r="E146" i="3"/>
  <c r="E138" i="3"/>
  <c r="E134" i="3"/>
  <c r="E130" i="3"/>
  <c r="E122" i="3"/>
  <c r="E118" i="3"/>
  <c r="F147" i="3"/>
  <c r="F143" i="3"/>
  <c r="F135" i="3"/>
  <c r="F131" i="3"/>
  <c r="F127" i="3"/>
  <c r="F123" i="3"/>
  <c r="F119" i="3"/>
  <c r="F115" i="3"/>
  <c r="E40" i="3"/>
  <c r="E51" i="3"/>
  <c r="H81" i="3"/>
  <c r="J81" i="3" s="1"/>
  <c r="H24" i="3"/>
  <c r="H28" i="3"/>
  <c r="J28" i="3" s="1"/>
  <c r="H43" i="3" l="1"/>
  <c r="H54" i="3"/>
  <c r="E11" i="3"/>
  <c r="H45" i="3"/>
  <c r="H47" i="3"/>
  <c r="H73" i="3"/>
  <c r="E47" i="3"/>
  <c r="C139" i="3"/>
  <c r="F75" i="2"/>
  <c r="E84" i="2"/>
  <c r="E32" i="3"/>
  <c r="H60" i="3"/>
  <c r="E5" i="3"/>
  <c r="H18" i="3"/>
  <c r="J18" i="3" s="1"/>
  <c r="H21" i="3"/>
  <c r="E36" i="3"/>
  <c r="H65" i="3"/>
  <c r="H72" i="3"/>
  <c r="H55" i="3"/>
  <c r="H82" i="3"/>
  <c r="H66" i="3"/>
  <c r="H38" i="3"/>
  <c r="J38" i="3" s="1"/>
  <c r="H25" i="3"/>
  <c r="H9" i="3"/>
  <c r="H50" i="3"/>
  <c r="H20" i="3"/>
  <c r="H35" i="3"/>
  <c r="H11" i="3"/>
  <c r="H48" i="3"/>
  <c r="H32" i="3"/>
  <c r="J32" i="3" s="1"/>
  <c r="H22" i="3"/>
  <c r="J22" i="3" s="1"/>
  <c r="E9" i="3"/>
  <c r="H40" i="3"/>
  <c r="H42" i="3"/>
  <c r="H61" i="3"/>
  <c r="E38" i="3"/>
  <c r="H26" i="3"/>
  <c r="H34" i="3"/>
  <c r="H12" i="3"/>
  <c r="H64" i="3"/>
  <c r="J66" i="3"/>
  <c r="J62" i="3"/>
  <c r="E46" i="3"/>
  <c r="E52" i="3"/>
  <c r="E39" i="3"/>
  <c r="E48" i="3"/>
  <c r="E44" i="3"/>
  <c r="E50" i="3"/>
  <c r="J55" i="3"/>
  <c r="E4" i="3"/>
  <c r="H13" i="3"/>
  <c r="H63" i="3"/>
  <c r="H23" i="3"/>
  <c r="H49" i="3"/>
  <c r="J49" i="3" s="1"/>
  <c r="H71" i="3"/>
  <c r="H19" i="3"/>
  <c r="J19" i="3" s="1"/>
  <c r="H51" i="3"/>
  <c r="H83" i="3"/>
  <c r="H75" i="3"/>
  <c r="H59" i="3"/>
  <c r="E45" i="3"/>
  <c r="H6" i="3"/>
  <c r="H39" i="3"/>
  <c r="J39" i="3" s="1"/>
  <c r="H7" i="3"/>
  <c r="H67" i="3"/>
  <c r="H46" i="3"/>
  <c r="H33" i="3"/>
  <c r="J33" i="3" s="1"/>
  <c r="H52" i="3"/>
  <c r="H53" i="3"/>
  <c r="H74" i="3"/>
  <c r="E10" i="3"/>
  <c r="E43" i="3"/>
  <c r="J51" i="3"/>
  <c r="H10" i="3"/>
  <c r="H27" i="3"/>
  <c r="H44" i="3"/>
  <c r="H17" i="3"/>
  <c r="J17" i="3" s="1"/>
  <c r="H37" i="3"/>
  <c r="H8" i="3"/>
  <c r="H41" i="3"/>
  <c r="H5" i="3"/>
  <c r="J6" i="3" s="1"/>
  <c r="H70" i="3"/>
  <c r="H36" i="3"/>
  <c r="J53" i="3" s="1"/>
  <c r="H68" i="3"/>
  <c r="H69" i="3"/>
  <c r="E12" i="3"/>
  <c r="E49" i="3"/>
  <c r="E41" i="3"/>
  <c r="E6" i="3"/>
  <c r="E82" i="3"/>
  <c r="E7" i="3"/>
  <c r="E8" i="3"/>
  <c r="E68" i="3"/>
  <c r="G82" i="2"/>
  <c r="C74" i="2"/>
  <c r="G81" i="2"/>
  <c r="F84" i="2"/>
  <c r="D81" i="2"/>
  <c r="C78" i="2"/>
  <c r="E74" i="2"/>
  <c r="F83" i="2"/>
  <c r="E78" i="2"/>
  <c r="G85" i="2"/>
  <c r="E80" i="2"/>
  <c r="D73" i="3"/>
  <c r="D53" i="3"/>
  <c r="E54" i="3" s="1"/>
  <c r="D39" i="3"/>
  <c r="D17" i="3"/>
  <c r="E28" i="3" s="1"/>
  <c r="D12" i="3"/>
  <c r="D67" i="3"/>
  <c r="D51" i="3"/>
  <c r="D28" i="3"/>
  <c r="D11" i="3"/>
  <c r="D71" i="3"/>
  <c r="F73" i="2"/>
  <c r="G75" i="2"/>
  <c r="G80" i="2"/>
  <c r="G84" i="2"/>
  <c r="D10" i="3"/>
  <c r="E13" i="3"/>
  <c r="D20" i="3"/>
  <c r="D27" i="3"/>
  <c r="D47" i="3"/>
  <c r="D61" i="3"/>
  <c r="D66" i="3"/>
  <c r="D7" i="3"/>
  <c r="J13" i="3"/>
  <c r="D22" i="3"/>
  <c r="D18" i="3"/>
  <c r="E26" i="3" s="1"/>
  <c r="D49" i="3"/>
  <c r="D52" i="3"/>
  <c r="D59" i="3"/>
  <c r="E73" i="3" s="1"/>
  <c r="J26" i="3"/>
  <c r="D81" i="3"/>
  <c r="E81" i="3" s="1"/>
  <c r="D83" i="3"/>
  <c r="I66" i="3"/>
  <c r="B77" i="2"/>
  <c r="B83" i="2"/>
  <c r="B82" i="2"/>
  <c r="E65" i="3"/>
  <c r="E60" i="3"/>
  <c r="I69" i="3"/>
  <c r="G10" i="3"/>
  <c r="F79" i="2"/>
  <c r="E85" i="2"/>
  <c r="G77" i="2"/>
  <c r="E83" i="2"/>
  <c r="G79" i="2"/>
  <c r="F76" i="2"/>
  <c r="D72" i="2"/>
  <c r="D80" i="2"/>
  <c r="G74" i="2"/>
  <c r="F82" i="2"/>
  <c r="E77" i="2"/>
  <c r="I54" i="3"/>
  <c r="J54" i="3" s="1"/>
  <c r="D60" i="3"/>
  <c r="I44" i="3"/>
  <c r="D36" i="3"/>
  <c r="D21" i="3"/>
  <c r="D74" i="3"/>
  <c r="D55" i="3"/>
  <c r="D45" i="3"/>
  <c r="D23" i="3"/>
  <c r="D6" i="3"/>
  <c r="G71" i="2"/>
  <c r="F74" i="2"/>
  <c r="D78" i="2"/>
  <c r="D82" i="2"/>
  <c r="D5" i="3"/>
  <c r="D33" i="3"/>
  <c r="E33" i="3" s="1"/>
  <c r="D42" i="3"/>
  <c r="D44" i="3"/>
  <c r="D63" i="3"/>
  <c r="D68" i="3"/>
  <c r="J68" i="3"/>
  <c r="J63" i="3"/>
  <c r="J47" i="3"/>
  <c r="J52" i="3"/>
  <c r="E35" i="3"/>
  <c r="J72" i="3"/>
  <c r="E34" i="3"/>
  <c r="I41" i="3"/>
  <c r="I25" i="3"/>
  <c r="I52" i="3"/>
  <c r="I42" i="3"/>
  <c r="G72" i="2"/>
  <c r="D74" i="2"/>
  <c r="G76" i="2"/>
  <c r="C80" i="2"/>
  <c r="C83" i="2"/>
  <c r="I24" i="3"/>
  <c r="I20" i="3"/>
  <c r="J64" i="3"/>
  <c r="J61" i="3"/>
  <c r="J43" i="3"/>
  <c r="E42" i="3"/>
  <c r="I26" i="3"/>
  <c r="I48" i="3"/>
  <c r="E53" i="3" l="1"/>
  <c r="J40" i="3"/>
  <c r="E25" i="3"/>
  <c r="E59" i="3"/>
  <c r="J45" i="3"/>
  <c r="J44" i="3"/>
  <c r="E67" i="3"/>
  <c r="J7" i="3"/>
  <c r="E17" i="3"/>
  <c r="E24" i="3"/>
  <c r="E22" i="3"/>
  <c r="E18" i="3"/>
  <c r="E27" i="3"/>
  <c r="E23" i="3"/>
  <c r="E20" i="3"/>
  <c r="E21" i="3"/>
  <c r="J75" i="3"/>
  <c r="J74" i="3"/>
  <c r="J35" i="3"/>
  <c r="J34" i="3"/>
  <c r="E72" i="3"/>
  <c r="E75" i="3"/>
  <c r="E74" i="3"/>
  <c r="E70" i="3"/>
  <c r="E63" i="3"/>
  <c r="E64" i="3"/>
  <c r="E69" i="3"/>
  <c r="E71" i="3"/>
  <c r="J8" i="3"/>
  <c r="J5" i="3"/>
  <c r="J10" i="3"/>
  <c r="J11" i="3"/>
  <c r="J12" i="3"/>
  <c r="J9" i="3"/>
  <c r="E66" i="3"/>
  <c r="E62" i="3"/>
  <c r="E61" i="3"/>
  <c r="E19" i="3"/>
  <c r="J37" i="3"/>
  <c r="J36" i="3"/>
  <c r="J67" i="3"/>
  <c r="J70" i="3"/>
  <c r="J59" i="3"/>
  <c r="J73" i="3"/>
  <c r="J71" i="3"/>
  <c r="J65" i="3"/>
  <c r="J60" i="3"/>
  <c r="J24" i="3"/>
  <c r="J21" i="3"/>
  <c r="J27" i="3"/>
  <c r="J20" i="3"/>
  <c r="J23" i="3"/>
  <c r="J25" i="3"/>
  <c r="J83" i="3"/>
  <c r="J82" i="3"/>
  <c r="J42" i="3"/>
  <c r="J50" i="3"/>
  <c r="J41" i="3"/>
  <c r="J48" i="3"/>
  <c r="J46" i="3"/>
</calcChain>
</file>

<file path=xl/sharedStrings.xml><?xml version="1.0" encoding="utf-8"?>
<sst xmlns="http://schemas.openxmlformats.org/spreadsheetml/2006/main" count="410" uniqueCount="268">
  <si>
    <t>GRUPO</t>
  </si>
  <si>
    <t>SUELDO MENSUAL</t>
  </si>
  <si>
    <t>TRIENIO MENSUAL</t>
  </si>
  <si>
    <t>PAGA EXTRAORDINARIA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</si>
  <si>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</si>
  <si>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</si>
  <si>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</si>
  <si>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</si>
  <si>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</si>
  <si>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</si>
  <si>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</si>
  <si>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</si>
  <si>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</si>
  <si>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</si>
  <si>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 (x14)</t>
  </si>
  <si>
    <t>IMPORTE</t>
  </si>
  <si>
    <t>CEUTA Y MELILLA</t>
  </si>
  <si>
    <t>TIPO</t>
  </si>
  <si>
    <t>C.E. MENSUAL</t>
  </si>
  <si>
    <t>C.E. ANUAL (x14)</t>
  </si>
  <si>
    <t>P ADICIONAL</t>
  </si>
  <si>
    <t>g</t>
  </si>
  <si>
    <t>1a</t>
  </si>
  <si>
    <t>2a</t>
  </si>
  <si>
    <t>2b</t>
  </si>
  <si>
    <t>2c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</si>
  <si>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</si>
  <si>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</si>
  <si>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</si>
  <si>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</si>
  <si>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</si>
  <si>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</si>
  <si>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</si>
  <si>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</si>
  <si>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</si>
  <si>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4a</t>
  </si>
  <si>
    <t>4b</t>
  </si>
  <si>
    <t>4b1</t>
  </si>
  <si>
    <t>4b2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</si>
  <si>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</si>
  <si>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</si>
  <si>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</si>
  <si>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</si>
  <si>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</si>
  <si>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</si>
  <si>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</si>
  <si>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</si>
  <si>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</si>
  <si>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</si>
  <si>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</si>
  <si>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</si>
  <si>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</si>
  <si>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</si>
  <si>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</si>
  <si>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</si>
  <si>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</si>
  <si>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</si>
  <si>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8b</t>
  </si>
  <si>
    <t>PASIVOS</t>
  </si>
  <si>
    <t>MUFACE</t>
  </si>
  <si>
    <t>Anual</t>
  </si>
  <si>
    <t>SE ABONARÁ LA PARTE DEVENGADA DE CADA UNO DE LOS TRAMOS (C1+C2+C3+C4+C5)</t>
  </si>
  <si>
    <t>MES ABONO</t>
  </si>
  <si>
    <t>PERIODO 
DEVENGO</t>
  </si>
  <si>
    <t>ENE-FEB
(59 días)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</si>
  <si>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</si>
  <si>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</si>
  <si>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</si>
  <si>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</si>
  <si>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</si>
  <si>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</si>
  <si>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2º TRAMO</t>
  </si>
  <si>
    <t>4º TRAMO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</si>
  <si>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</si>
  <si>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</si>
  <si>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</si>
  <si>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</si>
  <si>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</si>
  <si>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</si>
  <si>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</si>
  <si>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</si>
  <si>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</si>
  <si>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</si>
  <si>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</si>
  <si>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</si>
  <si>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</si>
  <si>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</si>
  <si>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</si>
  <si>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</si>
  <si>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</si>
  <si>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</si>
  <si>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</si>
  <si>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</si>
  <si>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</si>
  <si>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</si>
  <si>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</si>
  <si>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</si>
  <si>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</si>
  <si>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</si>
  <si>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</si>
  <si>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</si>
  <si>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</si>
  <si>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</si>
  <si>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</si>
  <si>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</si>
  <si>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</si>
  <si>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</si>
  <si>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</si>
  <si>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</si>
  <si>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</si>
  <si>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</si>
  <si>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</si>
  <si>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</si>
  <si>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</si>
  <si>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</si>
  <si>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</si>
  <si>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</si>
  <si>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</si>
  <si>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</si>
  <si>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</si>
  <si>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</si>
  <si>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</si>
  <si>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</si>
  <si>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</si>
  <si>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</si>
  <si>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</si>
  <si>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</si>
  <si>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</si>
  <si>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</si>
  <si>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</si>
  <si>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</si>
  <si>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</si>
  <si>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</si>
  <si>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</si>
  <si>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</si>
  <si>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</si>
  <si>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</si>
  <si>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</si>
  <si>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</si>
  <si>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</si>
  <si>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</si>
  <si>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</si>
  <si>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</si>
  <si>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</si>
  <si>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</si>
  <si>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</si>
  <si>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</si>
  <si>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</si>
  <si>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</si>
  <si>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</si>
  <si>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</si>
  <si>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</si>
  <si>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</si>
  <si>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</si>
  <si>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</si>
  <si>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</si>
  <si>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</si>
  <si>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</si>
  <si>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</si>
  <si>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</si>
  <si>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</si>
  <si>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</si>
  <si>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</si>
  <si>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</si>
  <si>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</si>
  <si>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</si>
  <si>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</si>
  <si>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</si>
  <si>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</si>
  <si>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</si>
  <si>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</si>
  <si>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</si>
  <si>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</si>
  <si>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</si>
  <si>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</si>
  <si>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</si>
  <si>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</si>
  <si>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</si>
  <si>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1er cuatrimestre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</si>
  <si>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</si>
  <si>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</si>
  <si>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</si>
  <si>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</si>
  <si>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</si>
  <si>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</si>
  <si>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</si>
  <si>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</si>
  <si>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</si>
  <si>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</si>
  <si>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</si>
  <si>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</si>
  <si>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</si>
  <si>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</si>
  <si>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</si>
  <si>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</si>
  <si>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</si>
  <si>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</si>
  <si>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</si>
  <si>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</si>
  <si>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</si>
  <si>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</si>
  <si>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CATEGORÍA/DIAS</t>
  </si>
  <si>
    <t>Grupo 1</t>
  </si>
  <si>
    <t>TS APOYO DOCENCIA DIRECTOR SERVICIO</t>
  </si>
  <si>
    <t>TS APOYO DOCENCIA SUBDIRECTOR SERVICIO</t>
  </si>
  <si>
    <t>TITULADO SUPERIOR</t>
  </si>
  <si>
    <t>Grupo 2</t>
  </si>
  <si>
    <t>TGM APOYO DOCENCIA DIRECTOR SERVICIO</t>
  </si>
  <si>
    <t>TGM APOYO DOCENCIA SUBDIRECTOR SERVICIO</t>
  </si>
  <si>
    <t>TITULADO GRADO MEDIO</t>
  </si>
  <si>
    <t>TRABAJADOR SOCIAL</t>
  </si>
  <si>
    <t>TITULADO DE GRADO MEDIO</t>
  </si>
  <si>
    <t>ENCARGADO DE EQUIPO</t>
  </si>
  <si>
    <t>ENCARGADO DE EQUIPO DE CONSERJERIA</t>
  </si>
  <si>
    <t>Grupo 3</t>
  </si>
  <si>
    <t>DELINEANTE</t>
  </si>
  <si>
    <t>TÉCNICO ESPECIALISTA</t>
  </si>
  <si>
    <t>TEC. ESPEC. BIBLIOTECA, ARCHIVO Y MUSEO</t>
  </si>
  <si>
    <t>TEC. ESPEC. PREVENCIÓN DE RIESGOS LABORALES</t>
  </si>
  <si>
    <t>TEC. ESPEC. SERV. TEC. OBRAS, EQUIP. Y MANTENIMIENTO</t>
  </si>
  <si>
    <t>TECNICO ESPECIALISTA</t>
  </si>
  <si>
    <t>CONDUCTOR MECANICO</t>
  </si>
  <si>
    <t>INTERPRETE/INFORMADOR</t>
  </si>
  <si>
    <t xml:space="preserve">TODO EL PERSONAL NO INCLUIDO </t>
  </si>
  <si>
    <t>TEC. AUX. DE ADMINISTRACION ( A EXT.)</t>
  </si>
  <si>
    <t>TEC. AUX. SERV. TEC. OBRAS Y MANTENIMIENTO</t>
  </si>
  <si>
    <t>TEC. AUX. DEL SERVICIO DE CONSERJERIA</t>
  </si>
  <si>
    <t>INDEMNIZ. RESIDENCIA</t>
  </si>
  <si>
    <t>Marzo 2023</t>
  </si>
  <si>
    <t>Julio 2023</t>
  </si>
  <si>
    <t>Octubre 2023</t>
  </si>
  <si>
    <t>Noviembre 2023</t>
  </si>
  <si>
    <t>Febrero 2024</t>
  </si>
  <si>
    <t>294,94***</t>
  </si>
  <si>
    <t>*** 589,86 para Técnicos Especialistas Conserjería/Medios Audiovisuales</t>
  </si>
  <si>
    <t>2d</t>
  </si>
  <si>
    <t>2e</t>
  </si>
  <si>
    <t>1/2 5º TRAMO</t>
  </si>
  <si>
    <t>COMPLEMENTO PRODUCTIVIDAD 2023 PTGAS FUNCIONARIO</t>
  </si>
  <si>
    <t>COMPLEMENTO HOMOLOGACION 2023</t>
  </si>
  <si>
    <t>COMPLEMENTO PRODUCTIVIDAD 2023 PTGAS LABORAL</t>
  </si>
  <si>
    <t>Grupo 4</t>
  </si>
  <si>
    <t>TEC. AUX. DE ALMACEN</t>
  </si>
  <si>
    <t>TEC. AUX. DE HOSTELERIA</t>
  </si>
  <si>
    <t>TEC. AUX. DE INSTALAC. DEPORTIVAS</t>
  </si>
  <si>
    <t>TEC. AUX. DE LABORATORIO</t>
  </si>
  <si>
    <t>TEC. AU. DE LIMPIEZA</t>
  </si>
  <si>
    <t>TEC. ESPEC. DE PRENSA E INFORMACION</t>
  </si>
  <si>
    <t>TEC. ESPEC. DE MEDIOS AUDIOVISUALES</t>
  </si>
  <si>
    <t>TEC. ESPEC. DE LABORATORIO</t>
  </si>
  <si>
    <t>TEC. ESPEC. DE TELECOMUNICACIONES</t>
  </si>
  <si>
    <t>TEC. ESPEC. EN HOSTELERIA</t>
  </si>
  <si>
    <t>TEC. ESPEC. ACTIVIDADES CULTURALES</t>
  </si>
  <si>
    <t>TEC. ESPEC. DE ADMON. ( A EXT.)</t>
  </si>
  <si>
    <t>TEC. ESPEC. DE ALMACEN</t>
  </si>
  <si>
    <t>TGM DE APOYO A LA DOCENCIA E INVESTIGACIÓN</t>
  </si>
  <si>
    <t>TGM PREV. DE RIESGOS LABORALES</t>
  </si>
  <si>
    <t>TGM DE DEPORTES</t>
  </si>
  <si>
    <t>TS DE PRENSA E INFORMACIÓN</t>
  </si>
  <si>
    <t>TS DE DEPORTES</t>
  </si>
  <si>
    <t>TS DE ACTIVIDADES CULTURALES</t>
  </si>
  <si>
    <t>TS APOYO A LA DOCENCIA E INVESTIGACIÓN</t>
  </si>
  <si>
    <t>INDEMNI. RESIDENCIA</t>
  </si>
  <si>
    <t>mayo 2023</t>
  </si>
  <si>
    <t>septiembre 2023</t>
  </si>
  <si>
    <t>enero 2024</t>
  </si>
  <si>
    <r>
      <t>1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</si>
  <si>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r>
      <t>3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</si>
</sst>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vertAlign val="superscript"/>
      <sz val="8.5"/>
      <name val="Arial"/>
      <family val="2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name val="Garamond"/>
      <family val="1"/>
    </font>
    <font>
      <sz val="7"/>
      <name val="Garamond"/>
      <family val="1"/>
    </font>
    <font>
      <sz val="8.5"/>
      <name val="Calibri"/>
      <family val="2"/>
      <scheme val="minor"/>
    </font>
    <font>
      <sz val="10"/>
      <name val="Garamond"/>
      <family val="1"/>
    </font>
    <font>
      <b/>
      <sz val="8.5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vertAlign val="superscript"/>
      <sz val="10"/>
      <color theme="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Protection="1"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4" fontId="4" fillId="0" borderId="1" xfId="1" applyNumberFormat="1" applyFont="1" applyBorder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4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4" fontId="1" fillId="0" borderId="0" xfId="1" applyNumberFormat="1"/>
    <xf numFmtId="0" fontId="7" fillId="0" borderId="0" xfId="0" applyFont="1"/>
    <xf numFmtId="0" fontId="6" fillId="0" borderId="0" xfId="0" applyFont="1"/>
    <xf numFmtId="0" fontId="3" fillId="0" borderId="1" xfId="1" applyFont="1" applyBorder="1" applyAlignment="1" applyProtection="1">
      <alignment horizontal="center"/>
      <protection hidden="1"/>
    </xf>
    <xf numFmtId="4" fontId="4" fillId="0" borderId="1" xfId="1" applyNumberFormat="1" applyFont="1" applyBorder="1" applyProtection="1">
      <protection hidden="1"/>
    </xf>
    <xf numFmtId="2" fontId="1" fillId="0" borderId="0" xfId="1" applyNumberFormat="1"/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64" fontId="3" fillId="0" borderId="1" xfId="1" quotePrefix="1" applyNumberFormat="1" applyFont="1" applyBorder="1" applyProtection="1">
      <protection hidden="1"/>
    </xf>
    <xf numFmtId="0" fontId="3" fillId="0" borderId="1" xfId="1" quotePrefix="1" applyFont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right" vertical="center"/>
      <protection hidden="1"/>
    </xf>
    <xf numFmtId="2" fontId="1" fillId="0" borderId="0" xfId="1" applyNumberFormat="1" applyProtection="1"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5" fillId="0" borderId="0" xfId="1" applyFont="1" applyAlignment="1">
      <alignment horizontal="center" vertical="center"/>
    </xf>
    <xf numFmtId="8" fontId="1" fillId="0" borderId="0" xfId="1" applyNumberFormat="1"/>
    <xf numFmtId="0" fontId="4" fillId="0" borderId="0" xfId="1" applyFont="1" applyAlignment="1" applyProtection="1">
      <alignment horizontal="right"/>
      <protection hidden="1"/>
    </xf>
    <xf numFmtId="10" fontId="4" fillId="0" borderId="0" xfId="1" quotePrefix="1" applyNumberFormat="1" applyFont="1" applyAlignment="1" applyProtection="1">
      <alignment horizontal="center"/>
      <protection hidden="1"/>
    </xf>
    <xf numFmtId="0" fontId="3" fillId="0" borderId="0" xfId="1" quotePrefix="1" applyFont="1" applyAlignment="1" applyProtection="1">
      <alignment horizontal="center"/>
      <protection hidden="1"/>
    </xf>
    <xf numFmtId="0" fontId="4" fillId="0" borderId="0" xfId="1" quotePrefix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left" vertical="top" wrapText="1"/>
      <protection hidden="1"/>
    </xf>
    <xf numFmtId="0" fontId="3" fillId="0" borderId="0" xfId="1" applyFont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horizontal="left" wrapText="1"/>
      <protection hidden="1"/>
    </xf>
    <xf numFmtId="4" fontId="4" fillId="0" borderId="0" xfId="2" applyNumberFormat="1" applyFont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 wrapText="1"/>
      <protection hidden="1"/>
    </xf>
    <xf numFmtId="4" fontId="3" fillId="0" borderId="0" xfId="2" applyNumberFormat="1" applyFont="1" applyFill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3" fillId="0" borderId="0" xfId="1" applyNumberFormat="1" applyFont="1" applyAlignment="1" applyProtection="1">
      <alignment horizontal="center" wrapText="1"/>
      <protection hidden="1"/>
    </xf>
    <xf numFmtId="4" fontId="1" fillId="0" borderId="0" xfId="1" applyNumberFormat="1" applyProtection="1">
      <protection hidden="1"/>
    </xf>
    <xf numFmtId="0" fontId="4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center"/>
      <protection hidden="1"/>
    </xf>
    <xf numFmtId="166" fontId="3" fillId="0" borderId="0" xfId="2" applyNumberFormat="1" applyFont="1" applyFill="1" applyBorder="1" applyAlignment="1" applyProtection="1">
      <alignment horizontal="center"/>
      <protection hidden="1"/>
    </xf>
    <xf numFmtId="166" fontId="4" fillId="0" borderId="0" xfId="2" applyNumberFormat="1" applyFont="1" applyBorder="1" applyAlignment="1" applyProtection="1"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3" fillId="0" borderId="0" xfId="1" applyFont="1" applyAlignment="1" applyProtection="1">
      <alignment horizontal="left" wrapText="1"/>
      <protection hidden="1"/>
    </xf>
    <xf numFmtId="0" fontId="3" fillId="0" borderId="0" xfId="1" applyFont="1" applyAlignment="1" applyProtection="1">
      <alignment horizontal="center"/>
      <protection hidden="1"/>
    </xf>
    <xf numFmtId="166" fontId="4" fillId="0" borderId="0" xfId="2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left" shrinkToFit="1"/>
      <protection hidden="1"/>
    </xf>
    <xf numFmtId="0" fontId="4" fillId="0" borderId="0" xfId="1" applyFont="1" applyAlignment="1" applyProtection="1">
      <alignment horizontal="left"/>
      <protection hidden="1"/>
    </xf>
    <xf numFmtId="166" fontId="4" fillId="0" borderId="0" xfId="2" applyNumberFormat="1" applyFont="1" applyBorder="1" applyProtection="1">
      <protection hidden="1"/>
    </xf>
    <xf numFmtId="0" fontId="3" fillId="0" borderId="7" xfId="1" applyFont="1" applyBorder="1" applyAlignment="1" applyProtection="1">
      <alignment horizontal="left"/>
      <protection hidden="1"/>
    </xf>
    <xf numFmtId="10" fontId="4" fillId="0" borderId="8" xfId="1" quotePrefix="1" applyNumberFormat="1" applyFont="1" applyBorder="1" applyAlignment="1" applyProtection="1">
      <alignment horizontal="center"/>
      <protection hidden="1"/>
    </xf>
    <xf numFmtId="0" fontId="4" fillId="0" borderId="9" xfId="1" applyFont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 vertical="top" wrapText="1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166" fontId="3" fillId="0" borderId="7" xfId="2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0" fontId="4" fillId="0" borderId="10" xfId="1" applyFont="1" applyBorder="1" applyAlignment="1" applyProtection="1">
      <alignment horizontal="left"/>
      <protection hidden="1"/>
    </xf>
    <xf numFmtId="4" fontId="4" fillId="0" borderId="11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Alignment="1" applyProtection="1">
      <alignment horizontal="center"/>
      <protection hidden="1"/>
    </xf>
    <xf numFmtId="166" fontId="3" fillId="0" borderId="12" xfId="2" applyNumberFormat="1" applyFont="1" applyFill="1" applyBorder="1" applyAlignment="1" applyProtection="1">
      <alignment horizontal="center"/>
      <protection hidden="1"/>
    </xf>
    <xf numFmtId="0" fontId="4" fillId="0" borderId="13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10" xfId="1" applyFont="1" applyBorder="1" applyAlignment="1" applyProtection="1">
      <alignment horizontal="left" vertical="top" wrapText="1"/>
      <protection hidden="1"/>
    </xf>
    <xf numFmtId="166" fontId="3" fillId="0" borderId="15" xfId="2" applyNumberFormat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4" fillId="0" borderId="12" xfId="1" applyFont="1" applyBorder="1" applyAlignment="1" applyProtection="1">
      <alignment horizontal="left" vertical="top" wrapText="1"/>
      <protection hidden="1"/>
    </xf>
    <xf numFmtId="4" fontId="4" fillId="0" borderId="14" xfId="2" applyNumberFormat="1" applyFont="1" applyBorder="1" applyAlignment="1" applyProtection="1">
      <alignment horizontal="center" vertical="center"/>
      <protection hidden="1"/>
    </xf>
    <xf numFmtId="166" fontId="4" fillId="0" borderId="17" xfId="2" applyNumberFormat="1" applyFont="1" applyBorder="1" applyProtection="1">
      <protection hidden="1"/>
    </xf>
    <xf numFmtId="0" fontId="4" fillId="0" borderId="8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166" fontId="4" fillId="0" borderId="9" xfId="2" applyNumberFormat="1" applyFont="1" applyFill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/>
      <protection hidden="1"/>
    </xf>
    <xf numFmtId="166" fontId="3" fillId="0" borderId="11" xfId="2" applyNumberFormat="1" applyFont="1" applyFill="1" applyBorder="1" applyAlignment="1" applyProtection="1">
      <alignment horizontal="center"/>
      <protection hidden="1"/>
    </xf>
    <xf numFmtId="166" fontId="4" fillId="0" borderId="19" xfId="2" applyNumberFormat="1" applyFont="1" applyBorder="1" applyProtection="1">
      <protection hidden="1"/>
    </xf>
    <xf numFmtId="166" fontId="3" fillId="0" borderId="0" xfId="2" applyNumberFormat="1" applyFont="1" applyBorder="1" applyProtection="1">
      <protection hidden="1"/>
    </xf>
    <xf numFmtId="167" fontId="4" fillId="0" borderId="0" xfId="1" applyNumberFormat="1" applyFont="1" applyAlignment="1" applyProtection="1">
      <alignment horizontal="center"/>
      <protection hidden="1"/>
    </xf>
    <xf numFmtId="0" fontId="4" fillId="0" borderId="10" xfId="1" quotePrefix="1" applyFont="1" applyBorder="1" applyAlignment="1" applyProtection="1">
      <alignment horizontal="left"/>
      <protection hidden="1"/>
    </xf>
    <xf numFmtId="167" fontId="4" fillId="0" borderId="0" xfId="1" quotePrefix="1" applyNumberFormat="1" applyFont="1" applyAlignment="1" applyProtection="1">
      <alignment horizontal="center"/>
      <protection hidden="1"/>
    </xf>
    <xf numFmtId="0" fontId="4" fillId="0" borderId="21" xfId="1" applyFont="1" applyBorder="1" applyAlignment="1" applyProtection="1">
      <alignment horizontal="center"/>
      <protection hidden="1"/>
    </xf>
    <xf numFmtId="0" fontId="4" fillId="0" borderId="5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4" fillId="0" borderId="6" xfId="1" applyFont="1" applyBorder="1" applyProtection="1">
      <protection hidden="1"/>
    </xf>
    <xf numFmtId="166" fontId="4" fillId="0" borderId="12" xfId="2" applyNumberFormat="1" applyFont="1" applyBorder="1" applyProtection="1">
      <protection hidden="1"/>
    </xf>
    <xf numFmtId="0" fontId="4" fillId="0" borderId="13" xfId="1" applyFont="1" applyBorder="1" applyAlignment="1" applyProtection="1">
      <alignment horizontal="center"/>
      <protection hidden="1"/>
    </xf>
    <xf numFmtId="166" fontId="3" fillId="0" borderId="14" xfId="2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9" fillId="0" borderId="0" xfId="0" applyFont="1" applyProtection="1">
      <protection hidden="1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center"/>
      <protection hidden="1"/>
    </xf>
    <xf numFmtId="4" fontId="13" fillId="0" borderId="1" xfId="1" applyNumberFormat="1" applyFont="1" applyBorder="1" applyAlignment="1" applyProtection="1">
      <alignment horizontal="right" vertical="center"/>
      <protection hidden="1"/>
    </xf>
    <xf numFmtId="0" fontId="14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6" fontId="14" fillId="0" borderId="0" xfId="2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66" fontId="11" fillId="0" borderId="0" xfId="2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4" fontId="13" fillId="0" borderId="1" xfId="0" applyNumberFormat="1" applyFont="1" applyBorder="1" applyProtection="1">
      <protection hidden="1"/>
    </xf>
    <xf numFmtId="4" fontId="13" fillId="0" borderId="1" xfId="1" applyNumberFormat="1" applyFont="1" applyBorder="1" applyAlignment="1">
      <alignment horizontal="right" vertical="center"/>
    </xf>
    <xf numFmtId="17" fontId="10" fillId="0" borderId="1" xfId="1" quotePrefix="1" applyNumberFormat="1" applyFont="1" applyBorder="1" applyAlignment="1" applyProtection="1">
      <alignment horizontal="center" vertical="center"/>
      <protection hidden="1"/>
    </xf>
    <xf numFmtId="4" fontId="4" fillId="0" borderId="18" xfId="1" applyNumberFormat="1" applyFont="1" applyBorder="1" applyAlignment="1" applyProtection="1">
      <alignment horizontal="center"/>
      <protection hidden="1"/>
    </xf>
    <xf numFmtId="0" fontId="4" fillId="0" borderId="18" xfId="1" applyFont="1" applyBorder="1" applyAlignment="1" applyProtection="1">
      <alignment horizontal="center"/>
      <protection hidden="1"/>
    </xf>
    <xf numFmtId="2" fontId="4" fillId="0" borderId="22" xfId="1" applyNumberFormat="1" applyFont="1" applyBorder="1" applyAlignment="1" applyProtection="1">
      <alignment horizontal="center"/>
      <protection hidden="1"/>
    </xf>
    <xf numFmtId="166" fontId="4" fillId="0" borderId="22" xfId="2" applyNumberFormat="1" applyFont="1" applyBorder="1" applyProtection="1">
      <protection hidden="1"/>
    </xf>
    <xf numFmtId="166" fontId="4" fillId="0" borderId="4" xfId="2" applyNumberFormat="1" applyFont="1" applyBorder="1" applyProtection="1">
      <protection hidden="1"/>
    </xf>
    <xf numFmtId="0" fontId="4" fillId="0" borderId="0" xfId="2" applyNumberFormat="1" applyFont="1" applyBorder="1" applyAlignment="1" applyProtection="1">
      <alignment horizontal="right"/>
      <protection hidden="1"/>
    </xf>
    <xf numFmtId="4" fontId="4" fillId="0" borderId="0" xfId="2" applyNumberFormat="1" applyFont="1" applyBorder="1" applyAlignment="1" applyProtection="1">
      <protection hidden="1"/>
    </xf>
    <xf numFmtId="4" fontId="4" fillId="0" borderId="0" xfId="2" applyNumberFormat="1" applyFont="1" applyBorder="1" applyAlignment="1" applyProtection="1">
      <alignment horizontal="right"/>
      <protection hidden="1"/>
    </xf>
    <xf numFmtId="0" fontId="4" fillId="0" borderId="0" xfId="2" applyNumberFormat="1" applyFont="1" applyBorder="1" applyAlignment="1" applyProtection="1">
      <protection hidden="1"/>
    </xf>
    <xf numFmtId="2" fontId="4" fillId="0" borderId="0" xfId="1" applyNumberFormat="1" applyFont="1" applyProtection="1">
      <protection hidden="1"/>
    </xf>
    <xf numFmtId="2" fontId="4" fillId="0" borderId="0" xfId="2" applyNumberFormat="1" applyFont="1" applyBorder="1" applyAlignment="1" applyProtection="1">
      <alignment horizontal="center" vertical="center"/>
      <protection hidden="1"/>
    </xf>
    <xf numFmtId="2" fontId="4" fillId="0" borderId="13" xfId="2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top" wrapText="1"/>
      <protection hidden="1"/>
    </xf>
    <xf numFmtId="2" fontId="4" fillId="0" borderId="11" xfId="2" applyNumberFormat="1" applyFont="1" applyFill="1" applyBorder="1" applyAlignment="1" applyProtection="1">
      <alignment horizontal="center"/>
      <protection hidden="1"/>
    </xf>
    <xf numFmtId="2" fontId="4" fillId="0" borderId="0" xfId="1" applyNumberFormat="1" applyFont="1" applyAlignment="1" applyProtection="1">
      <alignment horizontal="center" vertical="top" wrapText="1"/>
      <protection hidden="1"/>
    </xf>
    <xf numFmtId="4" fontId="13" fillId="0" borderId="1" xfId="0" applyNumberFormat="1" applyFont="1" applyBorder="1"/>
    <xf numFmtId="17" fontId="3" fillId="0" borderId="1" xfId="1" quotePrefix="1" applyNumberFormat="1" applyFont="1" applyBorder="1" applyAlignment="1" applyProtection="1">
      <alignment horizontal="center" vertical="center"/>
      <protection hidden="1"/>
    </xf>
    <xf numFmtId="4" fontId="4" fillId="0" borderId="1" xfId="1" applyNumberFormat="1" applyFont="1" applyBorder="1"/>
    <xf numFmtId="4" fontId="4" fillId="0" borderId="3" xfId="0" applyNumberFormat="1" applyFont="1" applyBorder="1"/>
    <xf numFmtId="0" fontId="1" fillId="0" borderId="0" xfId="1" applyAlignment="1">
      <alignment horizontal="right" vertical="center"/>
    </xf>
    <xf numFmtId="0" fontId="16" fillId="0" borderId="0" xfId="1" applyFont="1"/>
    <xf numFmtId="4" fontId="16" fillId="0" borderId="0" xfId="1" applyNumberFormat="1" applyFont="1"/>
    <xf numFmtId="4" fontId="16" fillId="0" borderId="0" xfId="1" applyNumberFormat="1" applyFont="1" applyBorder="1" applyAlignment="1">
      <alignment horizontal="right" vertical="center"/>
    </xf>
    <xf numFmtId="0" fontId="17" fillId="0" borderId="0" xfId="1" applyFont="1" applyBorder="1" applyAlignment="1">
      <alignment horizontal="center"/>
    </xf>
    <xf numFmtId="0" fontId="18" fillId="0" borderId="0" xfId="1" applyFont="1" applyBorder="1"/>
    <xf numFmtId="0" fontId="18" fillId="0" borderId="0" xfId="1" applyFont="1" applyBorder="1" applyAlignment="1">
      <alignment horizontal="center"/>
    </xf>
    <xf numFmtId="0" fontId="16" fillId="0" borderId="0" xfId="1" applyFont="1" applyBorder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4" fontId="16" fillId="0" borderId="0" xfId="1" applyNumberFormat="1" applyFont="1" applyAlignment="1">
      <alignment horizontal="right" vertical="center"/>
    </xf>
    <xf numFmtId="0" fontId="3" fillId="0" borderId="1" xfId="1" applyFont="1" applyBorder="1" applyAlignment="1" applyProtection="1">
      <alignment horizontal="center" vertical="center"/>
      <protection hidden="1"/>
    </xf>
    <xf numFmtId="0" fontId="20" fillId="0" borderId="0" xfId="1" applyFont="1"/>
    <xf numFmtId="4" fontId="20" fillId="0" borderId="0" xfId="1" applyNumberFormat="1" applyFont="1"/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0" fontId="5" fillId="0" borderId="0" xfId="1" applyFont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166" fontId="3" fillId="0" borderId="15" xfId="2" applyNumberFormat="1" applyFont="1" applyBorder="1" applyAlignment="1" applyProtection="1">
      <alignment horizontal="center"/>
      <protection hidden="1"/>
    </xf>
    <xf numFmtId="166" fontId="4" fillId="0" borderId="20" xfId="2" applyNumberFormat="1" applyFont="1" applyBorder="1" applyAlignment="1" applyProtection="1">
      <alignment horizontal="center"/>
      <protection hidden="1"/>
    </xf>
    <xf numFmtId="166" fontId="4" fillId="0" borderId="16" xfId="2" applyNumberFormat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26" xfId="1" applyFont="1" applyBorder="1" applyAlignment="1">
      <alignment horizontal="center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abSelected="1" topLeftCell="A46" zoomScale="110" zoomScaleNormal="110" workbookViewId="0">
      <selection activeCell="A71" sqref="A71"/>
    </sheetView>
  </sheetViews>
  <sheetFormatPr baseColWidth="10" defaultColWidth="11.42578125" defaultRowHeight="12.75" x14ac:dyDescent="0.2"/>
  <cols>
    <col min="1" max="1" width="10.140625" style="1" customWidth="1"/>
    <col min="2" max="2" width="16.140625" style="1" customWidth="1"/>
    <col min="3" max="3" width="15.5703125" style="1" customWidth="1"/>
    <col min="4" max="4" width="11.7109375" style="1" bestFit="1" customWidth="1"/>
    <col min="5" max="5" width="13.42578125" style="1" bestFit="1" customWidth="1"/>
    <col min="6" max="6" width="11.140625" style="1" bestFit="1" customWidth="1"/>
    <col min="7" max="7" width="16" style="1" customWidth="1"/>
    <col min="8" max="8" width="14.28515625" style="1" customWidth="1"/>
    <col min="9" max="9" width="14.140625" style="1" bestFit="1" customWidth="1"/>
    <col min="10" max="10" width="18.42578125" style="1" bestFit="1" customWidth="1"/>
    <col min="11" max="11" width="11.42578125" style="1" customWidth="1"/>
    <col min="12" max="12" width="18" style="1" bestFit="1" customWidth="1"/>
    <col min="13" max="13" width="18.42578125" style="1" bestFit="1" customWidth="1"/>
    <col min="14" max="15" width="15" style="1" bestFit="1" customWidth="1"/>
    <col min="16" max="16384" width="11.42578125" style="1"/>
  </cols>
  <sheetData>
    <row r="1" spans="1:17" ht="12.75" customHeight="1" x14ac:dyDescent="0.2">
      <c r="A1" s="2"/>
      <c r="B1" s="2"/>
      <c r="C1" s="2"/>
      <c r="D1" s="2"/>
      <c r="E1" s="2"/>
      <c r="F1" s="2"/>
      <c r="G1" s="2"/>
    </row>
    <row r="2" spans="1:17" ht="12.75" customHeight="1" thickBot="1" x14ac:dyDescent="0.25">
      <c r="A2" s="149" t="s">
        <v>0</v>
      </c>
      <c r="B2" s="149" t="s">
        <v>1</v>
      </c>
      <c r="C2" s="149" t="s">
        <v>2</v>
      </c>
      <c r="D2" s="149" t="s">
        <v>3</v>
      </c>
      <c r="E2" s="149"/>
      <c r="F2" s="3"/>
      <c r="G2" s="4" t="s">
        <v>12</v>
      </c>
      <c r="H2" s="4" t="s">
        <v>13</v>
      </c>
      <c r="I2" s="4" t="s">
        <v>14</v>
      </c>
      <c r="M2" s="13" t="s">
        <v>262</v>
      </c>
      <c r="N2" s="13" t="s">
        <v>5</v>
      </c>
    </row>
    <row r="3" spans="1:17" ht="12.75" customHeight="1" thickBot="1" x14ac:dyDescent="0.25">
      <c r="A3" s="149"/>
      <c r="B3" s="149"/>
      <c r="C3" s="149"/>
      <c r="D3" s="4" t="s">
        <v>4</v>
      </c>
      <c r="E3" s="4" t="s">
        <v>5</v>
      </c>
      <c r="F3" s="3"/>
      <c r="G3" s="4">
        <v>30</v>
      </c>
      <c r="H3" s="5">
        <v>1130.8399999999999</v>
      </c>
      <c r="I3" s="5">
        <f t="shared" ref="I3:I18" si="0">H3*14</f>
        <v>15831.759999999998</v>
      </c>
      <c r="L3" s="8" t="s">
        <v>0</v>
      </c>
      <c r="M3" s="8" t="s">
        <v>16</v>
      </c>
      <c r="N3" s="9" t="s">
        <v>16</v>
      </c>
    </row>
    <row r="4" spans="1:17" ht="12.75" customHeight="1" x14ac:dyDescent="0.2">
      <c r="A4" s="4" t="s">
        <v>6</v>
      </c>
      <c r="B4" s="5">
        <v>1294.5999999999999</v>
      </c>
      <c r="C4" s="5">
        <v>49.83</v>
      </c>
      <c r="D4" s="5">
        <v>798.88</v>
      </c>
      <c r="E4" s="5">
        <v>30.76</v>
      </c>
      <c r="F4" s="3"/>
      <c r="G4" s="4">
        <v>29</v>
      </c>
      <c r="H4" s="5">
        <v>1014.3</v>
      </c>
      <c r="I4" s="5">
        <f t="shared" si="0"/>
        <v>14200.199999999999</v>
      </c>
      <c r="L4" s="10" t="s">
        <v>6</v>
      </c>
      <c r="M4" s="133">
        <v>1028.93</v>
      </c>
      <c r="N4" s="134">
        <v>62.27</v>
      </c>
    </row>
    <row r="5" spans="1:17" ht="12.75" customHeight="1" x14ac:dyDescent="0.2">
      <c r="A5" s="4" t="s">
        <v>7</v>
      </c>
      <c r="B5" s="5">
        <v>1119.4100000000001</v>
      </c>
      <c r="C5" s="5">
        <v>40.630000000000003</v>
      </c>
      <c r="D5" s="5">
        <v>816.41</v>
      </c>
      <c r="E5" s="5">
        <v>29.62</v>
      </c>
      <c r="F5" s="3"/>
      <c r="G5" s="4">
        <v>28</v>
      </c>
      <c r="H5" s="5">
        <v>971.68</v>
      </c>
      <c r="I5" s="5">
        <f t="shared" si="0"/>
        <v>13603.519999999999</v>
      </c>
      <c r="L5" s="10" t="s">
        <v>7</v>
      </c>
      <c r="M5" s="133">
        <v>765.96</v>
      </c>
      <c r="N5" s="134">
        <v>47.54</v>
      </c>
    </row>
    <row r="6" spans="1:17" ht="12.75" customHeight="1" x14ac:dyDescent="0.2">
      <c r="A6" s="4" t="s">
        <v>8</v>
      </c>
      <c r="B6" s="5">
        <v>978.52</v>
      </c>
      <c r="C6" s="5">
        <v>35.65</v>
      </c>
      <c r="D6" s="5">
        <v>845.73</v>
      </c>
      <c r="E6" s="5">
        <v>30.83</v>
      </c>
      <c r="F6" s="3"/>
      <c r="G6" s="4">
        <v>27</v>
      </c>
      <c r="H6" s="5">
        <v>928.99</v>
      </c>
      <c r="I6" s="5">
        <f t="shared" si="0"/>
        <v>13005.86</v>
      </c>
      <c r="L6" s="10" t="s">
        <v>9</v>
      </c>
      <c r="M6" s="133">
        <v>624.54999999999995</v>
      </c>
      <c r="N6" s="134">
        <v>38.14</v>
      </c>
    </row>
    <row r="7" spans="1:17" ht="12.75" customHeight="1" x14ac:dyDescent="0.2">
      <c r="A7" s="4" t="s">
        <v>9</v>
      </c>
      <c r="B7" s="5">
        <v>840.49</v>
      </c>
      <c r="C7" s="5">
        <v>30.76</v>
      </c>
      <c r="D7" s="5">
        <v>726.44</v>
      </c>
      <c r="E7" s="5">
        <v>26.55</v>
      </c>
      <c r="F7" s="3"/>
      <c r="G7" s="4">
        <v>26</v>
      </c>
      <c r="H7" s="5">
        <v>815.04</v>
      </c>
      <c r="I7" s="5">
        <f t="shared" si="0"/>
        <v>11410.56</v>
      </c>
      <c r="L7" s="10" t="s">
        <v>10</v>
      </c>
      <c r="M7" s="133">
        <v>411.99</v>
      </c>
      <c r="N7" s="134">
        <v>25.67</v>
      </c>
    </row>
    <row r="8" spans="1:17" ht="12.75" customHeight="1" x14ac:dyDescent="0.2">
      <c r="A8" s="4" t="s">
        <v>10</v>
      </c>
      <c r="B8" s="5">
        <v>699.52</v>
      </c>
      <c r="C8" s="5">
        <v>20.94</v>
      </c>
      <c r="D8" s="5">
        <v>693.15</v>
      </c>
      <c r="E8" s="5">
        <v>20.72</v>
      </c>
      <c r="F8" s="3"/>
      <c r="G8" s="4">
        <v>25</v>
      </c>
      <c r="H8" s="5">
        <v>723.11</v>
      </c>
      <c r="I8" s="5">
        <f t="shared" si="0"/>
        <v>10123.540000000001</v>
      </c>
      <c r="L8" s="10" t="s">
        <v>11</v>
      </c>
      <c r="M8" s="133">
        <v>365.22</v>
      </c>
      <c r="N8" s="134">
        <v>19.12</v>
      </c>
    </row>
    <row r="9" spans="1:17" ht="12.75" customHeight="1" x14ac:dyDescent="0.2">
      <c r="A9" s="4" t="s">
        <v>11</v>
      </c>
      <c r="B9" s="5">
        <v>640.25</v>
      </c>
      <c r="C9" s="5">
        <v>15.76</v>
      </c>
      <c r="D9" s="5">
        <v>640.25</v>
      </c>
      <c r="E9" s="5">
        <v>15.76</v>
      </c>
      <c r="F9" s="3"/>
      <c r="G9" s="4">
        <v>24</v>
      </c>
      <c r="H9" s="5">
        <v>680.45</v>
      </c>
      <c r="I9" s="5">
        <f t="shared" si="0"/>
        <v>9526.3000000000011</v>
      </c>
    </row>
    <row r="10" spans="1:17" ht="12.75" customHeight="1" x14ac:dyDescent="0.2">
      <c r="A10" s="3"/>
      <c r="B10" s="3"/>
      <c r="C10" s="3"/>
      <c r="D10" s="3"/>
      <c r="E10" s="3"/>
      <c r="F10" s="3"/>
      <c r="G10" s="4">
        <v>23</v>
      </c>
      <c r="H10" s="5">
        <v>637.85</v>
      </c>
      <c r="I10" s="5">
        <f t="shared" si="0"/>
        <v>8929.9</v>
      </c>
    </row>
    <row r="11" spans="1:17" ht="12.75" customHeight="1" x14ac:dyDescent="0.2">
      <c r="A11" s="3"/>
      <c r="B11" s="3"/>
      <c r="C11" s="3"/>
      <c r="D11" s="3"/>
      <c r="E11" s="3"/>
      <c r="G11" s="4">
        <v>22</v>
      </c>
      <c r="H11" s="5">
        <v>595.15</v>
      </c>
      <c r="I11" s="5">
        <f t="shared" si="0"/>
        <v>8332.1</v>
      </c>
    </row>
    <row r="12" spans="1:17" ht="12.75" customHeight="1" x14ac:dyDescent="0.2">
      <c r="D12" s="6"/>
      <c r="E12" s="3"/>
      <c r="G12" s="4">
        <v>21</v>
      </c>
      <c r="H12" s="5">
        <v>552.55999999999995</v>
      </c>
      <c r="I12" s="5">
        <f t="shared" si="0"/>
        <v>7735.8399999999992</v>
      </c>
      <c r="L12" s="17" t="s">
        <v>0</v>
      </c>
      <c r="M12" s="17" t="s">
        <v>58</v>
      </c>
      <c r="N12" s="17" t="s">
        <v>59</v>
      </c>
    </row>
    <row r="13" spans="1:17" ht="12.75" customHeight="1" x14ac:dyDescent="0.2">
      <c r="D13" s="3"/>
      <c r="E13" s="3"/>
      <c r="G13" s="4">
        <v>20</v>
      </c>
      <c r="H13" s="5">
        <v>513.28</v>
      </c>
      <c r="I13" s="5">
        <f t="shared" si="0"/>
        <v>7185.92</v>
      </c>
      <c r="L13" s="19" t="s">
        <v>6</v>
      </c>
      <c r="M13" s="20">
        <v>118.04</v>
      </c>
      <c r="N13" s="20">
        <v>51.68</v>
      </c>
      <c r="P13" s="11"/>
      <c r="Q13" s="16"/>
    </row>
    <row r="14" spans="1:17" ht="12.75" customHeight="1" x14ac:dyDescent="0.2">
      <c r="D14" s="3"/>
      <c r="E14" s="3"/>
      <c r="G14" s="4">
        <v>19</v>
      </c>
      <c r="H14" s="5">
        <v>487.09</v>
      </c>
      <c r="I14" s="5">
        <f t="shared" si="0"/>
        <v>6819.2599999999993</v>
      </c>
      <c r="K14" s="11"/>
      <c r="L14" s="19" t="s">
        <v>7</v>
      </c>
      <c r="M14" s="20">
        <v>92.9</v>
      </c>
      <c r="N14" s="20">
        <v>40.68</v>
      </c>
      <c r="P14" s="11"/>
      <c r="Q14" s="16"/>
    </row>
    <row r="15" spans="1:17" ht="12.75" customHeight="1" x14ac:dyDescent="0.2">
      <c r="A15" s="14" t="s">
        <v>17</v>
      </c>
      <c r="B15" s="14" t="s">
        <v>18</v>
      </c>
      <c r="C15" s="14" t="s">
        <v>19</v>
      </c>
      <c r="D15" s="14" t="s">
        <v>20</v>
      </c>
      <c r="E15" s="3"/>
      <c r="G15" s="4">
        <v>18</v>
      </c>
      <c r="H15" s="5">
        <v>460.87</v>
      </c>
      <c r="I15" s="5">
        <f t="shared" si="0"/>
        <v>6452.18</v>
      </c>
      <c r="K15" s="11"/>
      <c r="L15" s="19" t="s">
        <v>8</v>
      </c>
      <c r="M15" s="19">
        <v>81.349999999999994</v>
      </c>
      <c r="N15" s="19">
        <v>35.619999999999997</v>
      </c>
      <c r="P15" s="11"/>
      <c r="Q15" s="16"/>
    </row>
    <row r="16" spans="1:17" ht="12.75" customHeight="1" x14ac:dyDescent="0.2">
      <c r="A16" s="14" t="s">
        <v>21</v>
      </c>
      <c r="B16" s="15">
        <v>4305.2002830000001</v>
      </c>
      <c r="C16" s="15">
        <f t="shared" ref="C16:C54" si="1">B16*14</f>
        <v>60272.803962000005</v>
      </c>
      <c r="D16" s="15">
        <f t="shared" ref="D16:D54" si="2">C16/14</f>
        <v>4305.2002830000001</v>
      </c>
      <c r="E16" s="3"/>
      <c r="G16" s="4">
        <v>17</v>
      </c>
      <c r="H16" s="5">
        <v>434.65</v>
      </c>
      <c r="I16" s="5">
        <f t="shared" si="0"/>
        <v>6085.0999999999995</v>
      </c>
      <c r="K16" s="11"/>
      <c r="L16" s="20" t="s">
        <v>9</v>
      </c>
      <c r="M16" s="20">
        <v>71.349999999999994</v>
      </c>
      <c r="N16" s="20">
        <v>31.24</v>
      </c>
      <c r="P16" s="11"/>
      <c r="Q16" s="16"/>
    </row>
    <row r="17" spans="1:17" ht="12.75" customHeight="1" x14ac:dyDescent="0.2">
      <c r="A17" s="14" t="s">
        <v>22</v>
      </c>
      <c r="B17" s="15">
        <v>2242.7773109999998</v>
      </c>
      <c r="C17" s="15">
        <f t="shared" si="1"/>
        <v>31398.882353999998</v>
      </c>
      <c r="D17" s="15">
        <f t="shared" si="2"/>
        <v>2242.7773109999998</v>
      </c>
      <c r="E17" s="3"/>
      <c r="G17" s="4">
        <v>16</v>
      </c>
      <c r="H17" s="5">
        <v>408.5</v>
      </c>
      <c r="I17" s="5">
        <f t="shared" si="0"/>
        <v>5719</v>
      </c>
      <c r="K17" s="11"/>
      <c r="L17" s="20" t="s">
        <v>10</v>
      </c>
      <c r="M17" s="20">
        <v>56.45</v>
      </c>
      <c r="N17" s="20">
        <v>24.72</v>
      </c>
      <c r="P17" s="11"/>
      <c r="Q17" s="16"/>
    </row>
    <row r="18" spans="1:17" ht="12.75" customHeight="1" x14ac:dyDescent="0.2">
      <c r="A18" s="14" t="s">
        <v>23</v>
      </c>
      <c r="B18" s="15">
        <v>1483.1953649999998</v>
      </c>
      <c r="C18" s="15">
        <f t="shared" si="1"/>
        <v>20764.735109999998</v>
      </c>
      <c r="D18" s="15">
        <f t="shared" si="2"/>
        <v>1483.1953649999998</v>
      </c>
      <c r="E18" s="3"/>
      <c r="G18" s="4">
        <v>15</v>
      </c>
      <c r="H18" s="5">
        <v>382.24</v>
      </c>
      <c r="I18" s="5">
        <f t="shared" si="0"/>
        <v>5351.3600000000006</v>
      </c>
      <c r="K18" s="11"/>
      <c r="L18" s="20" t="s">
        <v>11</v>
      </c>
      <c r="M18" s="20">
        <v>48.13</v>
      </c>
      <c r="N18" s="20">
        <v>21.07</v>
      </c>
    </row>
    <row r="19" spans="1:17" ht="12.75" customHeight="1" x14ac:dyDescent="0.2">
      <c r="A19" s="14" t="s">
        <v>24</v>
      </c>
      <c r="B19" s="15">
        <v>893.41081714285713</v>
      </c>
      <c r="C19" s="15">
        <f t="shared" si="1"/>
        <v>12507.75144</v>
      </c>
      <c r="D19" s="15">
        <f t="shared" si="2"/>
        <v>893.41081714285713</v>
      </c>
      <c r="E19" s="3"/>
      <c r="F19" s="12"/>
      <c r="G19" s="12"/>
      <c r="H19" s="12"/>
      <c r="I19" s="7"/>
      <c r="J19" s="12"/>
    </row>
    <row r="20" spans="1:17" ht="12.75" customHeight="1" x14ac:dyDescent="0.2">
      <c r="A20" s="14" t="s">
        <v>25</v>
      </c>
      <c r="B20" s="15">
        <v>1077.7217245714285</v>
      </c>
      <c r="C20" s="15">
        <f t="shared" si="1"/>
        <v>15088.104143999999</v>
      </c>
      <c r="D20" s="15">
        <f t="shared" si="2"/>
        <v>1077.7217245714285</v>
      </c>
      <c r="E20" s="3"/>
      <c r="I20" s="7"/>
    </row>
    <row r="21" spans="1:17" ht="12.75" customHeight="1" x14ac:dyDescent="0.2">
      <c r="A21" s="14" t="s">
        <v>235</v>
      </c>
      <c r="B21" s="15">
        <v>2544.38</v>
      </c>
      <c r="C21" s="15">
        <f>B21*14</f>
        <v>35621.32</v>
      </c>
      <c r="D21" s="15">
        <f>C21/14</f>
        <v>2544.38</v>
      </c>
      <c r="E21" s="3"/>
      <c r="I21" s="7"/>
    </row>
    <row r="22" spans="1:17" ht="12.75" customHeight="1" x14ac:dyDescent="0.2">
      <c r="A22" s="14" t="s">
        <v>236</v>
      </c>
      <c r="B22" s="15">
        <v>2311.42</v>
      </c>
      <c r="C22" s="15">
        <f>B22*14</f>
        <v>32359.88</v>
      </c>
      <c r="D22" s="15">
        <f>C22/14</f>
        <v>2311.42</v>
      </c>
      <c r="E22" s="3"/>
      <c r="G22" s="149" t="s">
        <v>239</v>
      </c>
      <c r="H22" s="149"/>
      <c r="I22" s="7"/>
    </row>
    <row r="23" spans="1:17" ht="12.75" customHeight="1" x14ac:dyDescent="0.2">
      <c r="A23" s="14" t="s">
        <v>26</v>
      </c>
      <c r="B23" s="15">
        <v>1309.4505359999998</v>
      </c>
      <c r="C23" s="15">
        <f t="shared" si="1"/>
        <v>18332.307503999997</v>
      </c>
      <c r="D23" s="15">
        <f t="shared" si="2"/>
        <v>1309.4505359999998</v>
      </c>
      <c r="E23" s="3"/>
      <c r="G23" s="21" t="s">
        <v>60</v>
      </c>
      <c r="H23" s="5">
        <v>1104.3</v>
      </c>
      <c r="I23" s="7"/>
    </row>
    <row r="24" spans="1:17" ht="12.75" customHeight="1" x14ac:dyDescent="0.2">
      <c r="A24" s="14" t="s">
        <v>27</v>
      </c>
      <c r="B24" s="15">
        <v>1200.8733434999999</v>
      </c>
      <c r="C24" s="15">
        <f t="shared" si="1"/>
        <v>16812.226809</v>
      </c>
      <c r="D24" s="15">
        <f t="shared" si="2"/>
        <v>1200.8733434999999</v>
      </c>
      <c r="E24" s="3"/>
      <c r="G24" s="22" t="s">
        <v>263</v>
      </c>
      <c r="H24" s="5">
        <f>$H$23/3</f>
        <v>368.09999999999997</v>
      </c>
      <c r="I24" s="7"/>
    </row>
    <row r="25" spans="1:17" ht="12.75" customHeight="1" x14ac:dyDescent="0.2">
      <c r="A25" s="14" t="s">
        <v>28</v>
      </c>
      <c r="B25" s="15">
        <v>1076.1987959999999</v>
      </c>
      <c r="C25" s="15">
        <f t="shared" si="1"/>
        <v>15066.783143999999</v>
      </c>
      <c r="D25" s="15">
        <f t="shared" si="2"/>
        <v>1076.1987959999999</v>
      </c>
      <c r="E25" s="3"/>
      <c r="G25" s="22" t="s">
        <v>264</v>
      </c>
      <c r="H25" s="5">
        <f>$H$23/3</f>
        <v>368.09999999999997</v>
      </c>
      <c r="I25" s="7"/>
    </row>
    <row r="26" spans="1:17" ht="12.75" customHeight="1" x14ac:dyDescent="0.2">
      <c r="A26" s="14" t="s">
        <v>29</v>
      </c>
      <c r="B26" s="15">
        <v>891.36704700000007</v>
      </c>
      <c r="C26" s="15">
        <f t="shared" si="1"/>
        <v>12479.138658000002</v>
      </c>
      <c r="D26" s="15">
        <f t="shared" si="2"/>
        <v>891.36704700000007</v>
      </c>
      <c r="E26" s="3"/>
      <c r="G26" s="21" t="s">
        <v>265</v>
      </c>
      <c r="H26" s="5">
        <f>$H$23/3</f>
        <v>368.09999999999997</v>
      </c>
      <c r="I26" s="7"/>
    </row>
    <row r="27" spans="1:17" ht="12.75" customHeight="1" x14ac:dyDescent="0.2">
      <c r="A27" s="14" t="s">
        <v>30</v>
      </c>
      <c r="B27" s="15">
        <v>884.34177750000003</v>
      </c>
      <c r="C27" s="15">
        <f t="shared" si="1"/>
        <v>12380.784885000001</v>
      </c>
      <c r="D27" s="15">
        <f t="shared" si="2"/>
        <v>884.34177750000003</v>
      </c>
      <c r="E27" s="3"/>
      <c r="F27" s="3"/>
      <c r="G27" s="3"/>
    </row>
    <row r="28" spans="1:17" ht="12.75" customHeight="1" x14ac:dyDescent="0.2">
      <c r="A28" s="14" t="s">
        <v>31</v>
      </c>
      <c r="B28" s="15">
        <v>841.67845650000004</v>
      </c>
      <c r="C28" s="15">
        <f t="shared" si="1"/>
        <v>11783.498391000001</v>
      </c>
      <c r="D28" s="15">
        <f t="shared" si="2"/>
        <v>841.67845650000004</v>
      </c>
      <c r="E28" s="3"/>
      <c r="F28" s="3"/>
      <c r="G28" s="3"/>
    </row>
    <row r="29" spans="1:17" ht="12.75" customHeight="1" x14ac:dyDescent="0.2">
      <c r="A29" s="14" t="s">
        <v>32</v>
      </c>
      <c r="B29" s="15">
        <v>743.17543649999993</v>
      </c>
      <c r="C29" s="15">
        <f t="shared" si="1"/>
        <v>10404.456111</v>
      </c>
      <c r="D29" s="15">
        <f t="shared" si="2"/>
        <v>743.17543649999993</v>
      </c>
      <c r="E29" s="3"/>
      <c r="F29" s="3"/>
      <c r="G29" s="3"/>
    </row>
    <row r="30" spans="1:17" ht="12.75" customHeight="1" x14ac:dyDescent="0.2">
      <c r="A30" s="14" t="s">
        <v>33</v>
      </c>
      <c r="B30" s="15">
        <v>736.2034695000001</v>
      </c>
      <c r="C30" s="15">
        <f t="shared" si="1"/>
        <v>10306.848573000001</v>
      </c>
      <c r="D30" s="15">
        <f t="shared" si="2"/>
        <v>736.2034695000001</v>
      </c>
      <c r="E30" s="3"/>
      <c r="F30" s="3"/>
      <c r="G30" s="3"/>
    </row>
    <row r="31" spans="1:17" ht="12.75" customHeight="1" x14ac:dyDescent="0.2">
      <c r="A31" s="14" t="s">
        <v>34</v>
      </c>
      <c r="B31" s="15">
        <v>971.21419199999991</v>
      </c>
      <c r="C31" s="15">
        <f t="shared" si="1"/>
        <v>13596.998688</v>
      </c>
      <c r="D31" s="15">
        <f t="shared" si="2"/>
        <v>971.21419200000003</v>
      </c>
    </row>
    <row r="32" spans="1:17" ht="12.75" customHeight="1" x14ac:dyDescent="0.2">
      <c r="A32" s="14" t="s">
        <v>35</v>
      </c>
      <c r="B32" s="15">
        <v>940.47997050000004</v>
      </c>
      <c r="C32" s="15">
        <f t="shared" si="1"/>
        <v>13166.719587</v>
      </c>
      <c r="D32" s="15">
        <f t="shared" si="2"/>
        <v>940.47997049999992</v>
      </c>
      <c r="F32" s="16"/>
      <c r="G32" s="156" t="s">
        <v>73</v>
      </c>
      <c r="H32" s="156"/>
      <c r="I32" s="4" t="s">
        <v>74</v>
      </c>
      <c r="J32" s="4" t="s">
        <v>75</v>
      </c>
    </row>
    <row r="33" spans="1:11" ht="12.75" customHeight="1" x14ac:dyDescent="0.2">
      <c r="A33" s="14" t="s">
        <v>36</v>
      </c>
      <c r="B33" s="15">
        <v>880.47201600000005</v>
      </c>
      <c r="C33" s="15">
        <f t="shared" si="1"/>
        <v>12326.608224000001</v>
      </c>
      <c r="D33" s="15">
        <f t="shared" si="2"/>
        <v>880.47201600000005</v>
      </c>
      <c r="F33" s="16"/>
      <c r="G33" s="157" t="s">
        <v>76</v>
      </c>
      <c r="H33" s="158"/>
      <c r="I33" s="5">
        <v>1663.1291792565003</v>
      </c>
      <c r="J33" s="5">
        <f>I33</f>
        <v>1663.1291792565003</v>
      </c>
      <c r="K33" s="135"/>
    </row>
    <row r="34" spans="1:11" ht="12.75" customHeight="1" x14ac:dyDescent="0.2">
      <c r="A34" s="14" t="s">
        <v>37</v>
      </c>
      <c r="B34" s="15">
        <v>860.41961549999996</v>
      </c>
      <c r="C34" s="15">
        <f t="shared" si="1"/>
        <v>12045.874616999999</v>
      </c>
      <c r="D34" s="15">
        <f t="shared" si="2"/>
        <v>860.41961549999996</v>
      </c>
      <c r="F34" s="16"/>
      <c r="G34" s="26" t="s">
        <v>77</v>
      </c>
      <c r="H34" s="26"/>
      <c r="I34" s="5">
        <v>751.86471410550007</v>
      </c>
      <c r="J34" s="5">
        <f t="shared" ref="J34:J40" si="3">I34</f>
        <v>751.86471410550007</v>
      </c>
      <c r="K34" s="135"/>
    </row>
    <row r="35" spans="1:11" ht="12.75" customHeight="1" x14ac:dyDescent="0.2">
      <c r="A35" s="14" t="s">
        <v>38</v>
      </c>
      <c r="B35" s="15">
        <v>800.90204400000005</v>
      </c>
      <c r="C35" s="15">
        <f t="shared" si="1"/>
        <v>11212.628616</v>
      </c>
      <c r="D35" s="15">
        <f t="shared" si="2"/>
        <v>800.90204400000005</v>
      </c>
      <c r="F35" s="16"/>
      <c r="G35" s="26" t="s">
        <v>78</v>
      </c>
      <c r="H35" s="26"/>
      <c r="I35" s="5">
        <v>586.22622524999997</v>
      </c>
      <c r="J35" s="5">
        <f t="shared" si="3"/>
        <v>586.22622524999997</v>
      </c>
      <c r="K35" s="135"/>
    </row>
    <row r="36" spans="1:11" ht="12.75" customHeight="1" x14ac:dyDescent="0.2">
      <c r="A36" s="14" t="s">
        <v>39</v>
      </c>
      <c r="B36" s="15">
        <v>766.42598700000008</v>
      </c>
      <c r="C36" s="15">
        <f t="shared" si="1"/>
        <v>10729.963818</v>
      </c>
      <c r="D36" s="15">
        <f t="shared" si="2"/>
        <v>766.42598699999996</v>
      </c>
      <c r="F36" s="16"/>
      <c r="G36" s="26" t="s">
        <v>79</v>
      </c>
      <c r="H36" s="26"/>
      <c r="I36" s="5">
        <v>316.34703274500004</v>
      </c>
      <c r="J36" s="5">
        <f t="shared" si="3"/>
        <v>316.34703274500004</v>
      </c>
      <c r="K36" s="135"/>
    </row>
    <row r="37" spans="1:11" ht="12.75" customHeight="1" x14ac:dyDescent="0.2">
      <c r="A37" s="14" t="s">
        <v>40</v>
      </c>
      <c r="B37" s="15">
        <v>900.15129899999999</v>
      </c>
      <c r="C37" s="15">
        <f t="shared" si="1"/>
        <v>12602.118186</v>
      </c>
      <c r="D37" s="15">
        <f t="shared" si="2"/>
        <v>900.15129899999999</v>
      </c>
      <c r="F37" s="16"/>
      <c r="G37" s="26" t="s">
        <v>80</v>
      </c>
      <c r="H37" s="26"/>
      <c r="I37" s="5">
        <v>424.191145302</v>
      </c>
      <c r="J37" s="5">
        <f t="shared" si="3"/>
        <v>424.191145302</v>
      </c>
      <c r="K37" s="135"/>
    </row>
    <row r="38" spans="1:11" ht="12.75" customHeight="1" x14ac:dyDescent="0.2">
      <c r="A38" s="14" t="s">
        <v>41</v>
      </c>
      <c r="B38" s="15">
        <v>854.39643300000012</v>
      </c>
      <c r="C38" s="15">
        <f t="shared" si="1"/>
        <v>11961.550062000002</v>
      </c>
      <c r="D38" s="15">
        <f t="shared" si="2"/>
        <v>854.39643300000012</v>
      </c>
      <c r="F38" s="16"/>
      <c r="G38" s="157" t="s">
        <v>81</v>
      </c>
      <c r="H38" s="158"/>
      <c r="I38" s="5">
        <v>228.0366234</v>
      </c>
      <c r="J38" s="5">
        <f t="shared" si="3"/>
        <v>228.0366234</v>
      </c>
      <c r="K38" s="135"/>
    </row>
    <row r="39" spans="1:11" ht="12.75" customHeight="1" x14ac:dyDescent="0.2">
      <c r="A39" s="14" t="s">
        <v>42</v>
      </c>
      <c r="B39" s="15">
        <v>828.23556599999995</v>
      </c>
      <c r="C39" s="15">
        <f t="shared" si="1"/>
        <v>11595.297923999999</v>
      </c>
      <c r="D39" s="15">
        <f t="shared" si="2"/>
        <v>828.23556599999995</v>
      </c>
      <c r="F39" s="16"/>
      <c r="G39" s="26" t="s">
        <v>82</v>
      </c>
      <c r="H39" s="26"/>
      <c r="I39" s="5">
        <v>424.191145302</v>
      </c>
      <c r="J39" s="5">
        <f t="shared" si="3"/>
        <v>424.191145302</v>
      </c>
      <c r="K39" s="135"/>
    </row>
    <row r="40" spans="1:11" ht="12.75" customHeight="1" x14ac:dyDescent="0.2">
      <c r="A40" s="14" t="s">
        <v>43</v>
      </c>
      <c r="B40" s="15">
        <v>807.17041799999993</v>
      </c>
      <c r="C40" s="15">
        <f t="shared" si="1"/>
        <v>11300.385851999999</v>
      </c>
      <c r="D40" s="15">
        <f t="shared" si="2"/>
        <v>807.17041799999993</v>
      </c>
      <c r="F40" s="16"/>
      <c r="G40" s="26" t="s">
        <v>83</v>
      </c>
      <c r="H40" s="26"/>
      <c r="I40" s="5">
        <v>164.96083285200001</v>
      </c>
      <c r="J40" s="5">
        <f t="shared" si="3"/>
        <v>164.96083285200001</v>
      </c>
      <c r="K40" s="135"/>
    </row>
    <row r="41" spans="1:11" ht="12.75" customHeight="1" x14ac:dyDescent="0.2">
      <c r="A41" s="14" t="s">
        <v>44</v>
      </c>
      <c r="B41" s="15">
        <v>800.16646950000006</v>
      </c>
      <c r="C41" s="15">
        <f t="shared" si="1"/>
        <v>11202.330573000001</v>
      </c>
      <c r="D41" s="15">
        <f t="shared" si="2"/>
        <v>800.16646950000006</v>
      </c>
      <c r="F41" s="16"/>
    </row>
    <row r="42" spans="1:11" ht="12.75" customHeight="1" x14ac:dyDescent="0.2">
      <c r="A42" s="14" t="s">
        <v>45</v>
      </c>
      <c r="B42" s="15">
        <v>794.08998450000013</v>
      </c>
      <c r="C42" s="15">
        <f t="shared" si="1"/>
        <v>11117.259783000001</v>
      </c>
      <c r="D42" s="15">
        <f t="shared" si="2"/>
        <v>794.08998450000013</v>
      </c>
      <c r="F42" s="16"/>
    </row>
    <row r="43" spans="1:11" ht="12.75" customHeight="1" x14ac:dyDescent="0.2">
      <c r="A43" s="14" t="s">
        <v>46</v>
      </c>
      <c r="B43" s="15">
        <v>786.11593049999999</v>
      </c>
      <c r="C43" s="15">
        <f t="shared" si="1"/>
        <v>11005.623027</v>
      </c>
      <c r="D43" s="15">
        <f t="shared" si="2"/>
        <v>786.11593049999999</v>
      </c>
      <c r="F43" s="16"/>
    </row>
    <row r="44" spans="1:11" ht="12.75" customHeight="1" x14ac:dyDescent="0.2">
      <c r="A44" s="14" t="s">
        <v>47</v>
      </c>
      <c r="B44" s="15">
        <v>779.10132150000004</v>
      </c>
      <c r="C44" s="15">
        <f t="shared" si="1"/>
        <v>10907.418501</v>
      </c>
      <c r="D44" s="15">
        <f t="shared" si="2"/>
        <v>779.10132150000004</v>
      </c>
      <c r="F44" s="16"/>
    </row>
    <row r="45" spans="1:11" ht="12.75" customHeight="1" x14ac:dyDescent="0.2">
      <c r="A45" s="14" t="s">
        <v>48</v>
      </c>
      <c r="B45" s="15">
        <v>740.37172499999997</v>
      </c>
      <c r="C45" s="15">
        <f t="shared" si="1"/>
        <v>10365.20415</v>
      </c>
      <c r="D45" s="15">
        <f t="shared" si="2"/>
        <v>740.37172499999997</v>
      </c>
      <c r="F45" s="16"/>
    </row>
    <row r="46" spans="1:11" ht="12.75" customHeight="1" x14ac:dyDescent="0.2">
      <c r="A46" s="14" t="s">
        <v>49</v>
      </c>
      <c r="B46" s="15">
        <v>726.32118600000001</v>
      </c>
      <c r="C46" s="15">
        <f t="shared" si="1"/>
        <v>10168.496604</v>
      </c>
      <c r="D46" s="15">
        <f t="shared" si="2"/>
        <v>726.32118600000001</v>
      </c>
      <c r="F46" s="16"/>
    </row>
    <row r="47" spans="1:11" ht="12.75" customHeight="1" x14ac:dyDescent="0.2">
      <c r="A47" s="14" t="s">
        <v>50</v>
      </c>
      <c r="B47" s="15">
        <v>719.29591649999986</v>
      </c>
      <c r="C47" s="15">
        <f t="shared" si="1"/>
        <v>10070.142830999997</v>
      </c>
      <c r="D47" s="15">
        <f t="shared" si="2"/>
        <v>719.29591649999986</v>
      </c>
      <c r="F47" s="16"/>
    </row>
    <row r="48" spans="1:11" ht="12.75" customHeight="1" x14ac:dyDescent="0.2">
      <c r="A48" s="14" t="s">
        <v>51</v>
      </c>
      <c r="B48" s="15">
        <v>700.11767699999996</v>
      </c>
      <c r="C48" s="15">
        <f t="shared" si="1"/>
        <v>9801.647477999999</v>
      </c>
      <c r="D48" s="15">
        <f t="shared" si="2"/>
        <v>700.11767699999996</v>
      </c>
      <c r="F48" s="16"/>
    </row>
    <row r="49" spans="1:13" ht="12.75" customHeight="1" x14ac:dyDescent="0.2">
      <c r="A49" s="14" t="s">
        <v>52</v>
      </c>
      <c r="B49" s="15">
        <v>693.09621482142848</v>
      </c>
      <c r="C49" s="15">
        <f t="shared" si="1"/>
        <v>9703.3470074999987</v>
      </c>
      <c r="D49" s="15">
        <f t="shared" si="2"/>
        <v>693.09621482142848</v>
      </c>
      <c r="F49" s="16"/>
    </row>
    <row r="50" spans="1:13" ht="12.75" customHeight="1" x14ac:dyDescent="0.2">
      <c r="A50" s="14" t="s">
        <v>53</v>
      </c>
      <c r="B50" s="15">
        <v>616.49671499999999</v>
      </c>
      <c r="C50" s="15">
        <f t="shared" si="1"/>
        <v>8630.9540099999995</v>
      </c>
      <c r="D50" s="15">
        <f t="shared" si="2"/>
        <v>616.49671499999999</v>
      </c>
      <c r="F50" s="16"/>
    </row>
    <row r="51" spans="1:13" ht="12.75" customHeight="1" x14ac:dyDescent="0.2">
      <c r="A51" s="14" t="s">
        <v>54</v>
      </c>
      <c r="B51" s="15">
        <v>642.71088449999991</v>
      </c>
      <c r="C51" s="15">
        <f t="shared" si="1"/>
        <v>8997.952382999998</v>
      </c>
      <c r="D51" s="15">
        <f t="shared" si="2"/>
        <v>642.71088449999991</v>
      </c>
      <c r="F51" s="16"/>
    </row>
    <row r="52" spans="1:13" ht="12.75" customHeight="1" x14ac:dyDescent="0.2">
      <c r="A52" s="14" t="s">
        <v>55</v>
      </c>
      <c r="B52" s="15">
        <v>578.02297049999993</v>
      </c>
      <c r="C52" s="15">
        <f t="shared" si="1"/>
        <v>8092.3215869999985</v>
      </c>
      <c r="D52" s="15">
        <f t="shared" si="2"/>
        <v>578.02297049999993</v>
      </c>
      <c r="F52" s="16"/>
    </row>
    <row r="53" spans="1:13" ht="12.75" customHeight="1" x14ac:dyDescent="0.2">
      <c r="A53" s="14" t="s">
        <v>56</v>
      </c>
      <c r="B53" s="15">
        <v>718.80553350000002</v>
      </c>
      <c r="C53" s="15">
        <f t="shared" si="1"/>
        <v>10063.277469000001</v>
      </c>
      <c r="D53" s="15">
        <f t="shared" si="2"/>
        <v>718.80553350000002</v>
      </c>
      <c r="F53" s="16"/>
    </row>
    <row r="54" spans="1:13" ht="12.75" customHeight="1" x14ac:dyDescent="0.2">
      <c r="A54" s="14" t="s">
        <v>57</v>
      </c>
      <c r="B54" s="15">
        <v>632.81794049999996</v>
      </c>
      <c r="C54" s="15">
        <f t="shared" si="1"/>
        <v>8859.4511669999993</v>
      </c>
      <c r="D54" s="15">
        <f t="shared" si="2"/>
        <v>632.81794049999996</v>
      </c>
      <c r="F54" s="16"/>
    </row>
    <row r="55" spans="1:13" ht="12.75" customHeight="1" x14ac:dyDescent="0.2">
      <c r="F55" s="16"/>
    </row>
    <row r="56" spans="1:13" ht="12.75" customHeight="1" x14ac:dyDescent="0.2">
      <c r="F56" s="16"/>
    </row>
    <row r="57" spans="1:13" ht="12.75" customHeight="1" x14ac:dyDescent="0.2">
      <c r="F57" s="16"/>
    </row>
    <row r="58" spans="1:13" ht="12.75" customHeight="1" x14ac:dyDescent="0.2">
      <c r="F58" s="16"/>
    </row>
    <row r="59" spans="1:13" ht="12.75" customHeight="1" x14ac:dyDescent="0.2">
      <c r="F59" s="16"/>
    </row>
    <row r="60" spans="1:13" ht="12.75" customHeight="1" x14ac:dyDescent="0.2">
      <c r="F60" s="16"/>
    </row>
    <row r="61" spans="1:13" ht="12.75" customHeight="1" x14ac:dyDescent="0.2">
      <c r="F61" s="16"/>
    </row>
    <row r="62" spans="1:13" ht="12.75" customHeight="1" x14ac:dyDescent="0.2">
      <c r="A62" s="3"/>
      <c r="B62" s="3"/>
      <c r="C62" s="3"/>
      <c r="M62" s="11"/>
    </row>
    <row r="63" spans="1:13" ht="12.75" customHeight="1" x14ac:dyDescent="0.2">
      <c r="A63" s="3"/>
      <c r="B63" s="3"/>
      <c r="C63" s="3"/>
      <c r="G63" s="3"/>
    </row>
    <row r="64" spans="1:13" ht="12.75" customHeight="1" x14ac:dyDescent="0.2">
      <c r="C64" s="3"/>
      <c r="D64" s="3"/>
      <c r="E64" s="3"/>
      <c r="F64" s="3"/>
      <c r="G64" s="3"/>
    </row>
    <row r="65" spans="1:16" ht="15" customHeight="1" x14ac:dyDescent="0.2">
      <c r="A65" s="150" t="s">
        <v>238</v>
      </c>
      <c r="B65" s="151"/>
      <c r="C65" s="151"/>
      <c r="D65" s="151"/>
      <c r="E65" s="151"/>
      <c r="F65" s="151"/>
      <c r="G65" s="152"/>
    </row>
    <row r="66" spans="1:16" x14ac:dyDescent="0.2">
      <c r="A66" s="153" t="s">
        <v>61</v>
      </c>
      <c r="B66" s="154"/>
      <c r="C66" s="154"/>
      <c r="D66" s="154"/>
      <c r="E66" s="154"/>
      <c r="F66" s="154"/>
      <c r="G66" s="155"/>
    </row>
    <row r="67" spans="1:16" x14ac:dyDescent="0.2">
      <c r="A67" s="4" t="s">
        <v>62</v>
      </c>
      <c r="B67" s="132" t="s">
        <v>228</v>
      </c>
      <c r="C67" s="132" t="s">
        <v>229</v>
      </c>
      <c r="D67" s="132" t="s">
        <v>230</v>
      </c>
      <c r="E67" s="132" t="s">
        <v>231</v>
      </c>
      <c r="F67" s="132" t="s">
        <v>232</v>
      </c>
      <c r="G67" s="4"/>
    </row>
    <row r="68" spans="1:16" ht="22.5" x14ac:dyDescent="0.2">
      <c r="A68" s="23" t="s">
        <v>63</v>
      </c>
      <c r="B68" s="23" t="s">
        <v>64</v>
      </c>
      <c r="C68" s="23" t="s">
        <v>65</v>
      </c>
      <c r="D68" s="23" t="s">
        <v>66</v>
      </c>
      <c r="E68" s="23" t="s">
        <v>67</v>
      </c>
      <c r="F68" s="23" t="s">
        <v>68</v>
      </c>
      <c r="G68" s="4" t="s">
        <v>69</v>
      </c>
      <c r="O68" s="136"/>
      <c r="P68" s="136"/>
    </row>
    <row r="69" spans="1:16" ht="14.25" x14ac:dyDescent="0.2">
      <c r="A69" s="4" t="s">
        <v>70</v>
      </c>
      <c r="B69" s="4">
        <v>59</v>
      </c>
      <c r="C69" s="4">
        <v>92</v>
      </c>
      <c r="D69" s="4">
        <v>92</v>
      </c>
      <c r="E69" s="4">
        <v>61</v>
      </c>
      <c r="F69" s="4">
        <v>61</v>
      </c>
      <c r="G69" s="4">
        <f>B69+C69+D69+E69+F69</f>
        <v>365</v>
      </c>
      <c r="H69" s="147"/>
      <c r="I69" s="143" t="s">
        <v>266</v>
      </c>
      <c r="J69" s="143" t="s">
        <v>71</v>
      </c>
      <c r="K69" s="143" t="s">
        <v>267</v>
      </c>
      <c r="L69" s="143" t="s">
        <v>72</v>
      </c>
      <c r="M69" s="144" t="s">
        <v>237</v>
      </c>
      <c r="N69" s="143" t="s">
        <v>69</v>
      </c>
      <c r="O69" s="147"/>
      <c r="P69" s="136"/>
    </row>
    <row r="70" spans="1:16" x14ac:dyDescent="0.2">
      <c r="A70" s="146">
        <v>30</v>
      </c>
      <c r="B70" s="5">
        <f t="shared" ref="B70:D72" si="4">VALUE(FIXED($N70*B$69/$G$69))</f>
        <v>1089.56</v>
      </c>
      <c r="C70" s="5">
        <f t="shared" si="4"/>
        <v>1698.97</v>
      </c>
      <c r="D70" s="5">
        <f t="shared" si="4"/>
        <v>1698.97</v>
      </c>
      <c r="E70" s="5">
        <v>1126.5</v>
      </c>
      <c r="F70" s="5">
        <v>1126.5</v>
      </c>
      <c r="G70" s="5">
        <f t="shared" ref="G70:G85" si="5">VALUE(FIXED($N70*G$69/$G$69))</f>
        <v>6740.5</v>
      </c>
      <c r="H70" s="147"/>
      <c r="I70" s="137">
        <v>925.74</v>
      </c>
      <c r="J70" s="145">
        <v>1243.9516000000001</v>
      </c>
      <c r="K70" s="145">
        <v>2401.1051000000002</v>
      </c>
      <c r="L70" s="145">
        <v>1446.4598999999998</v>
      </c>
      <c r="M70" s="145">
        <v>723.24</v>
      </c>
      <c r="N70" s="145">
        <v>6740.4951000000001</v>
      </c>
      <c r="O70" s="147"/>
      <c r="P70" s="136"/>
    </row>
    <row r="71" spans="1:16" x14ac:dyDescent="0.2">
      <c r="A71" s="4">
        <v>29</v>
      </c>
      <c r="B71" s="5">
        <f t="shared" si="4"/>
        <v>1089.56</v>
      </c>
      <c r="C71" s="5">
        <f t="shared" si="4"/>
        <v>1698.97</v>
      </c>
      <c r="D71" s="5">
        <f t="shared" si="4"/>
        <v>1698.97</v>
      </c>
      <c r="E71" s="5">
        <v>1126.5</v>
      </c>
      <c r="F71" s="5">
        <v>1126.5</v>
      </c>
      <c r="G71" s="5">
        <f t="shared" si="5"/>
        <v>6740.5</v>
      </c>
      <c r="H71" s="148"/>
      <c r="I71" s="137">
        <v>925.74</v>
      </c>
      <c r="J71" s="145">
        <v>1243.9516000000001</v>
      </c>
      <c r="K71" s="145">
        <v>2401.1051000000002</v>
      </c>
      <c r="L71" s="145">
        <v>1446.4598999999998</v>
      </c>
      <c r="M71" s="145">
        <v>723.24</v>
      </c>
      <c r="N71" s="145">
        <v>6740.4951000000001</v>
      </c>
      <c r="O71" s="147"/>
      <c r="P71" s="137"/>
    </row>
    <row r="72" spans="1:16" x14ac:dyDescent="0.2">
      <c r="A72" s="4">
        <v>28</v>
      </c>
      <c r="B72" s="5">
        <f t="shared" si="4"/>
        <v>1089.56</v>
      </c>
      <c r="C72" s="5">
        <f t="shared" si="4"/>
        <v>1698.97</v>
      </c>
      <c r="D72" s="5">
        <f t="shared" si="4"/>
        <v>1698.97</v>
      </c>
      <c r="E72" s="5">
        <v>1126.5</v>
      </c>
      <c r="F72" s="5">
        <v>1126.5</v>
      </c>
      <c r="G72" s="5">
        <f t="shared" si="5"/>
        <v>6740.5</v>
      </c>
      <c r="H72" s="148"/>
      <c r="I72" s="145">
        <v>925.74339999999995</v>
      </c>
      <c r="J72" s="145">
        <v>1243.9516000000001</v>
      </c>
      <c r="K72" s="145">
        <v>2401.1051000000002</v>
      </c>
      <c r="L72" s="145">
        <v>1446.4598999999998</v>
      </c>
      <c r="M72" s="145">
        <v>723.23509999999999</v>
      </c>
      <c r="N72" s="145">
        <v>6740.4951000000001</v>
      </c>
      <c r="O72" s="147"/>
      <c r="P72" s="137"/>
    </row>
    <row r="73" spans="1:16" x14ac:dyDescent="0.2">
      <c r="A73" s="4">
        <v>27</v>
      </c>
      <c r="B73" s="5">
        <v>934.23</v>
      </c>
      <c r="C73" s="5">
        <f t="shared" ref="C73:F74" si="6">VALUE(FIXED($N73*C$69/$G$69))</f>
        <v>1456.74</v>
      </c>
      <c r="D73" s="5">
        <f t="shared" si="6"/>
        <v>1456.74</v>
      </c>
      <c r="E73" s="5">
        <f t="shared" si="6"/>
        <v>965.88</v>
      </c>
      <c r="F73" s="5">
        <f t="shared" si="6"/>
        <v>965.88</v>
      </c>
      <c r="G73" s="5">
        <f t="shared" si="5"/>
        <v>5779.47</v>
      </c>
      <c r="H73" s="148"/>
      <c r="I73" s="145">
        <v>925.74339999999995</v>
      </c>
      <c r="J73" s="145">
        <v>1137.5011</v>
      </c>
      <c r="K73" s="145">
        <v>1867.6680999999999</v>
      </c>
      <c r="L73" s="145">
        <v>1232.3743999999999</v>
      </c>
      <c r="M73" s="145">
        <v>616.18719999999996</v>
      </c>
      <c r="N73" s="145">
        <v>5779.4741999999997</v>
      </c>
      <c r="O73" s="147"/>
      <c r="P73" s="137"/>
    </row>
    <row r="74" spans="1:16" x14ac:dyDescent="0.2">
      <c r="A74" s="4">
        <v>26</v>
      </c>
      <c r="B74" s="5">
        <v>934.23</v>
      </c>
      <c r="C74" s="5">
        <f t="shared" si="6"/>
        <v>1456.74</v>
      </c>
      <c r="D74" s="5">
        <f t="shared" si="6"/>
        <v>1456.74</v>
      </c>
      <c r="E74" s="5">
        <f t="shared" si="6"/>
        <v>965.88</v>
      </c>
      <c r="F74" s="5">
        <f t="shared" si="6"/>
        <v>965.88</v>
      </c>
      <c r="G74" s="5">
        <f t="shared" si="5"/>
        <v>5779.47</v>
      </c>
      <c r="H74" s="148"/>
      <c r="I74" s="145">
        <v>925.74339999999995</v>
      </c>
      <c r="J74" s="145">
        <v>1137.5011</v>
      </c>
      <c r="K74" s="145">
        <v>1867.6680999999999</v>
      </c>
      <c r="L74" s="145">
        <v>1232.3743999999999</v>
      </c>
      <c r="M74" s="145">
        <v>616.18719999999996</v>
      </c>
      <c r="N74" s="145">
        <v>5779.4741999999997</v>
      </c>
      <c r="O74" s="147"/>
      <c r="P74" s="137"/>
    </row>
    <row r="75" spans="1:16" x14ac:dyDescent="0.2">
      <c r="A75" s="4">
        <v>25</v>
      </c>
      <c r="B75" s="5">
        <f t="shared" ref="B75:B85" si="7">VALUE(FIXED($N75*B$69/$G$69))</f>
        <v>758.14</v>
      </c>
      <c r="C75" s="5">
        <v>1182.2</v>
      </c>
      <c r="D75" s="5">
        <v>1182.2</v>
      </c>
      <c r="E75" s="5">
        <f t="shared" ref="E75:F85" si="8">VALUE(FIXED($N75*E$69/$G$69))</f>
        <v>783.84</v>
      </c>
      <c r="F75" s="5">
        <f t="shared" si="8"/>
        <v>783.84</v>
      </c>
      <c r="G75" s="5">
        <f t="shared" si="5"/>
        <v>4690.22</v>
      </c>
      <c r="H75" s="148"/>
      <c r="I75" s="145">
        <v>925.74339999999995</v>
      </c>
      <c r="J75" s="145">
        <v>992.82729999999992</v>
      </c>
      <c r="K75" s="145">
        <v>1136.3269</v>
      </c>
      <c r="L75" s="145">
        <v>1090.2138</v>
      </c>
      <c r="M75" s="145">
        <v>545.1069</v>
      </c>
      <c r="N75" s="145">
        <v>4690.2183000000005</v>
      </c>
      <c r="O75" s="147"/>
      <c r="P75" s="137"/>
    </row>
    <row r="76" spans="1:16" x14ac:dyDescent="0.2">
      <c r="A76" s="4">
        <v>24</v>
      </c>
      <c r="B76" s="5">
        <f t="shared" si="7"/>
        <v>758.14</v>
      </c>
      <c r="C76" s="5">
        <v>1182.2</v>
      </c>
      <c r="D76" s="5">
        <v>1182.2</v>
      </c>
      <c r="E76" s="5">
        <f t="shared" si="8"/>
        <v>783.84</v>
      </c>
      <c r="F76" s="5">
        <f t="shared" si="8"/>
        <v>783.84</v>
      </c>
      <c r="G76" s="5">
        <f t="shared" si="5"/>
        <v>4690.22</v>
      </c>
      <c r="H76" s="148"/>
      <c r="I76" s="145">
        <v>925.74339999999995</v>
      </c>
      <c r="J76" s="145">
        <v>992.82729999999992</v>
      </c>
      <c r="K76" s="145">
        <v>1136.3269</v>
      </c>
      <c r="L76" s="145">
        <v>1090.2138</v>
      </c>
      <c r="M76" s="145">
        <v>545.1069</v>
      </c>
      <c r="N76" s="145">
        <v>4690.2183000000005</v>
      </c>
      <c r="O76" s="147"/>
      <c r="P76" s="137"/>
    </row>
    <row r="77" spans="1:16" x14ac:dyDescent="0.2">
      <c r="A77" s="4">
        <v>23</v>
      </c>
      <c r="B77" s="5">
        <f t="shared" si="7"/>
        <v>681.33</v>
      </c>
      <c r="C77" s="5">
        <f t="shared" ref="C77:D85" si="9">VALUE(FIXED($N77*C$69/$G$69))</f>
        <v>1062.4100000000001</v>
      </c>
      <c r="D77" s="5">
        <f t="shared" si="9"/>
        <v>1062.4100000000001</v>
      </c>
      <c r="E77" s="5">
        <f t="shared" si="8"/>
        <v>704.42</v>
      </c>
      <c r="F77" s="5">
        <f t="shared" si="8"/>
        <v>704.42</v>
      </c>
      <c r="G77" s="5">
        <f t="shared" si="5"/>
        <v>4214.99</v>
      </c>
      <c r="H77" s="148"/>
      <c r="I77" s="145">
        <v>925.74339999999995</v>
      </c>
      <c r="J77" s="145">
        <v>963.92550000000006</v>
      </c>
      <c r="K77" s="145">
        <v>997.452</v>
      </c>
      <c r="L77" s="145">
        <v>885.24380000000008</v>
      </c>
      <c r="M77" s="145">
        <v>442.62190000000004</v>
      </c>
      <c r="N77" s="145">
        <v>4214.9866000000002</v>
      </c>
      <c r="O77" s="147"/>
      <c r="P77" s="137"/>
    </row>
    <row r="78" spans="1:16" x14ac:dyDescent="0.2">
      <c r="A78" s="4">
        <v>22</v>
      </c>
      <c r="B78" s="5">
        <f t="shared" si="7"/>
        <v>681.33</v>
      </c>
      <c r="C78" s="5">
        <f t="shared" si="9"/>
        <v>1062.4100000000001</v>
      </c>
      <c r="D78" s="5">
        <f t="shared" si="9"/>
        <v>1062.4100000000001</v>
      </c>
      <c r="E78" s="5">
        <f t="shared" si="8"/>
        <v>704.42</v>
      </c>
      <c r="F78" s="5">
        <f t="shared" si="8"/>
        <v>704.42</v>
      </c>
      <c r="G78" s="5">
        <f t="shared" si="5"/>
        <v>4214.99</v>
      </c>
      <c r="H78" s="148"/>
      <c r="I78" s="145">
        <v>925.74339999999995</v>
      </c>
      <c r="J78" s="145">
        <v>963.92550000000006</v>
      </c>
      <c r="K78" s="145">
        <v>997.452</v>
      </c>
      <c r="L78" s="145">
        <v>885.24380000000008</v>
      </c>
      <c r="M78" s="145">
        <v>442.62190000000004</v>
      </c>
      <c r="N78" s="145">
        <v>4214.9866000000002</v>
      </c>
      <c r="O78" s="147"/>
      <c r="P78" s="137"/>
    </row>
    <row r="79" spans="1:16" x14ac:dyDescent="0.2">
      <c r="A79" s="4">
        <v>21</v>
      </c>
      <c r="B79" s="5">
        <f t="shared" si="7"/>
        <v>681.33</v>
      </c>
      <c r="C79" s="5">
        <f t="shared" si="9"/>
        <v>1062.4100000000001</v>
      </c>
      <c r="D79" s="5">
        <f t="shared" si="9"/>
        <v>1062.4100000000001</v>
      </c>
      <c r="E79" s="5">
        <f t="shared" si="8"/>
        <v>704.42</v>
      </c>
      <c r="F79" s="5">
        <f t="shared" si="8"/>
        <v>704.42</v>
      </c>
      <c r="G79" s="5">
        <f t="shared" si="5"/>
        <v>4214.99</v>
      </c>
      <c r="H79" s="148"/>
      <c r="I79" s="145">
        <v>925.74339999999995</v>
      </c>
      <c r="J79" s="145">
        <v>963.92550000000006</v>
      </c>
      <c r="K79" s="145">
        <v>997.452</v>
      </c>
      <c r="L79" s="145">
        <v>885.24380000000008</v>
      </c>
      <c r="M79" s="145">
        <v>442.62190000000004</v>
      </c>
      <c r="N79" s="145">
        <v>4214.9866000000002</v>
      </c>
      <c r="O79" s="147"/>
      <c r="P79" s="137"/>
    </row>
    <row r="80" spans="1:16" x14ac:dyDescent="0.2">
      <c r="A80" s="4">
        <v>20</v>
      </c>
      <c r="B80" s="5">
        <f t="shared" si="7"/>
        <v>593.88</v>
      </c>
      <c r="C80" s="5">
        <f t="shared" si="9"/>
        <v>926.05</v>
      </c>
      <c r="D80" s="5">
        <f t="shared" si="9"/>
        <v>926.05</v>
      </c>
      <c r="E80" s="5">
        <f t="shared" si="8"/>
        <v>614.01</v>
      </c>
      <c r="F80" s="5">
        <f t="shared" si="8"/>
        <v>614.01</v>
      </c>
      <c r="G80" s="5">
        <f t="shared" si="5"/>
        <v>3674</v>
      </c>
      <c r="H80" s="148"/>
      <c r="I80" s="145">
        <v>925.74339999999995</v>
      </c>
      <c r="J80" s="145">
        <v>869.03160000000003</v>
      </c>
      <c r="K80" s="145">
        <v>577.43859999999995</v>
      </c>
      <c r="L80" s="145">
        <v>867.8574000000001</v>
      </c>
      <c r="M80" s="145">
        <v>433.92870000000005</v>
      </c>
      <c r="N80" s="145">
        <v>3673.9996999999998</v>
      </c>
      <c r="O80" s="147"/>
      <c r="P80" s="137"/>
    </row>
    <row r="81" spans="1:16" x14ac:dyDescent="0.2">
      <c r="A81" s="4">
        <v>19</v>
      </c>
      <c r="B81" s="5">
        <f t="shared" si="7"/>
        <v>593.88</v>
      </c>
      <c r="C81" s="5">
        <f t="shared" si="9"/>
        <v>926.05</v>
      </c>
      <c r="D81" s="5">
        <f t="shared" si="9"/>
        <v>926.05</v>
      </c>
      <c r="E81" s="5">
        <f t="shared" si="8"/>
        <v>614.01</v>
      </c>
      <c r="F81" s="5">
        <f t="shared" si="8"/>
        <v>614.01</v>
      </c>
      <c r="G81" s="5">
        <f t="shared" si="5"/>
        <v>3674</v>
      </c>
      <c r="H81" s="148"/>
      <c r="I81" s="145">
        <v>925.74339999999995</v>
      </c>
      <c r="J81" s="145">
        <v>869.03160000000003</v>
      </c>
      <c r="K81" s="145">
        <v>577.43859999999995</v>
      </c>
      <c r="L81" s="145">
        <v>867.8574000000001</v>
      </c>
      <c r="M81" s="145">
        <v>433.92870000000005</v>
      </c>
      <c r="N81" s="145">
        <v>3673.9996999999998</v>
      </c>
      <c r="O81" s="147"/>
      <c r="P81" s="137"/>
    </row>
    <row r="82" spans="1:16" x14ac:dyDescent="0.2">
      <c r="A82" s="4">
        <v>18</v>
      </c>
      <c r="B82" s="5">
        <f t="shared" si="7"/>
        <v>547.12</v>
      </c>
      <c r="C82" s="5">
        <f t="shared" si="9"/>
        <v>853.13</v>
      </c>
      <c r="D82" s="5">
        <f t="shared" si="9"/>
        <v>853.13</v>
      </c>
      <c r="E82" s="5">
        <f t="shared" si="8"/>
        <v>565.66</v>
      </c>
      <c r="F82" s="5">
        <f t="shared" si="8"/>
        <v>565.66</v>
      </c>
      <c r="G82" s="5">
        <f t="shared" si="5"/>
        <v>3384.7</v>
      </c>
      <c r="H82" s="148"/>
      <c r="I82" s="145">
        <v>925.74339999999995</v>
      </c>
      <c r="J82" s="145">
        <v>838.93499999999995</v>
      </c>
      <c r="K82" s="145">
        <v>491.80440000000004</v>
      </c>
      <c r="L82" s="145">
        <v>752.1472</v>
      </c>
      <c r="M82" s="145">
        <v>376.0736</v>
      </c>
      <c r="N82" s="145">
        <v>3384.7035999999998</v>
      </c>
      <c r="O82" s="147"/>
      <c r="P82" s="137"/>
    </row>
    <row r="83" spans="1:16" x14ac:dyDescent="0.2">
      <c r="A83" s="4">
        <v>17</v>
      </c>
      <c r="B83" s="5">
        <f t="shared" si="7"/>
        <v>547.12</v>
      </c>
      <c r="C83" s="5">
        <f t="shared" si="9"/>
        <v>853.13</v>
      </c>
      <c r="D83" s="5">
        <f t="shared" si="9"/>
        <v>853.13</v>
      </c>
      <c r="E83" s="5">
        <f t="shared" si="8"/>
        <v>565.66</v>
      </c>
      <c r="F83" s="5">
        <f t="shared" si="8"/>
        <v>565.66</v>
      </c>
      <c r="G83" s="5">
        <f t="shared" si="5"/>
        <v>3384.7</v>
      </c>
      <c r="H83" s="148"/>
      <c r="I83" s="145">
        <v>925.74339999999995</v>
      </c>
      <c r="J83" s="145">
        <v>838.93499999999995</v>
      </c>
      <c r="K83" s="145">
        <v>491.80440000000004</v>
      </c>
      <c r="L83" s="145">
        <v>752.1472</v>
      </c>
      <c r="M83" s="145">
        <v>376.0736</v>
      </c>
      <c r="N83" s="145">
        <v>3384.7035999999998</v>
      </c>
      <c r="O83" s="147"/>
      <c r="P83" s="137"/>
    </row>
    <row r="84" spans="1:16" x14ac:dyDescent="0.2">
      <c r="A84" s="4">
        <v>16</v>
      </c>
      <c r="B84" s="5">
        <f t="shared" si="7"/>
        <v>547.12</v>
      </c>
      <c r="C84" s="5">
        <f t="shared" si="9"/>
        <v>853.13</v>
      </c>
      <c r="D84" s="5">
        <f t="shared" si="9"/>
        <v>853.13</v>
      </c>
      <c r="E84" s="5">
        <f t="shared" si="8"/>
        <v>565.66</v>
      </c>
      <c r="F84" s="5">
        <f t="shared" si="8"/>
        <v>565.66</v>
      </c>
      <c r="G84" s="5">
        <f t="shared" si="5"/>
        <v>3384.7</v>
      </c>
      <c r="H84" s="148"/>
      <c r="I84" s="145">
        <v>925.74339999999995</v>
      </c>
      <c r="J84" s="145">
        <v>838.93499999999995</v>
      </c>
      <c r="K84" s="145">
        <v>491.80440000000004</v>
      </c>
      <c r="L84" s="145">
        <v>752.1472</v>
      </c>
      <c r="M84" s="145">
        <v>376.0736</v>
      </c>
      <c r="N84" s="145">
        <v>3384.7035999999998</v>
      </c>
      <c r="O84" s="147"/>
      <c r="P84" s="137"/>
    </row>
    <row r="85" spans="1:16" x14ac:dyDescent="0.2">
      <c r="A85" s="4">
        <v>15</v>
      </c>
      <c r="B85" s="5">
        <f t="shared" si="7"/>
        <v>547.12</v>
      </c>
      <c r="C85" s="5">
        <f t="shared" si="9"/>
        <v>853.13</v>
      </c>
      <c r="D85" s="5">
        <f t="shared" si="9"/>
        <v>853.13</v>
      </c>
      <c r="E85" s="5">
        <f t="shared" si="8"/>
        <v>565.66</v>
      </c>
      <c r="F85" s="5">
        <f t="shared" si="8"/>
        <v>565.66</v>
      </c>
      <c r="G85" s="5">
        <f t="shared" si="5"/>
        <v>3384.7</v>
      </c>
      <c r="H85" s="148"/>
      <c r="I85" s="145">
        <v>925.74339999999995</v>
      </c>
      <c r="J85" s="145">
        <v>838.93499999999995</v>
      </c>
      <c r="K85" s="145">
        <v>491.80440000000004</v>
      </c>
      <c r="L85" s="145">
        <v>752.1472</v>
      </c>
      <c r="M85" s="145">
        <v>376.0736</v>
      </c>
      <c r="N85" s="145">
        <v>3384.7035999999998</v>
      </c>
      <c r="O85" s="147"/>
      <c r="P85" s="137"/>
    </row>
    <row r="86" spans="1:16" x14ac:dyDescent="0.2">
      <c r="A86" s="3"/>
      <c r="B86" s="3"/>
      <c r="C86" s="3"/>
      <c r="D86" s="3"/>
      <c r="E86" s="3"/>
      <c r="F86" s="3"/>
      <c r="G86" s="3"/>
    </row>
    <row r="87" spans="1:16" x14ac:dyDescent="0.2">
      <c r="C87" s="3"/>
      <c r="D87" s="3"/>
      <c r="E87" s="3"/>
      <c r="F87" s="3"/>
      <c r="G87" s="3"/>
    </row>
    <row r="88" spans="1:16" ht="16.149999999999999" customHeight="1" x14ac:dyDescent="0.2">
      <c r="E88" s="6"/>
      <c r="F88" s="3"/>
      <c r="G88" s="3"/>
    </row>
    <row r="89" spans="1:16" ht="16.149999999999999" customHeight="1" x14ac:dyDescent="0.2">
      <c r="E89" s="24"/>
      <c r="F89" s="25"/>
      <c r="G89" s="3"/>
    </row>
    <row r="90" spans="1:16" x14ac:dyDescent="0.2">
      <c r="E90" s="24"/>
      <c r="F90" s="25"/>
      <c r="G90" s="3"/>
    </row>
    <row r="91" spans="1:16" x14ac:dyDescent="0.2">
      <c r="E91" s="24"/>
      <c r="F91" s="25"/>
      <c r="G91" s="3"/>
    </row>
    <row r="92" spans="1:16" x14ac:dyDescent="0.2">
      <c r="E92" s="24"/>
      <c r="F92" s="25"/>
      <c r="G92" s="3"/>
    </row>
    <row r="93" spans="1:16" x14ac:dyDescent="0.2">
      <c r="E93" s="24"/>
      <c r="F93" s="25"/>
      <c r="G93" s="3"/>
    </row>
    <row r="94" spans="1:16" x14ac:dyDescent="0.2">
      <c r="E94" s="24"/>
      <c r="F94" s="25"/>
      <c r="G94" s="3"/>
    </row>
    <row r="95" spans="1:16" x14ac:dyDescent="0.2">
      <c r="E95" s="24"/>
      <c r="F95" s="25"/>
      <c r="G95" s="3"/>
    </row>
    <row r="96" spans="1:16" x14ac:dyDescent="0.2">
      <c r="E96" s="24"/>
      <c r="F96" s="25"/>
      <c r="G96" s="3"/>
    </row>
    <row r="97" spans="1:5" ht="15" x14ac:dyDescent="0.2">
      <c r="C97" s="27"/>
      <c r="D97" s="159"/>
      <c r="E97" s="159"/>
    </row>
    <row r="102" spans="1:5" x14ac:dyDescent="0.2">
      <c r="A102" s="28"/>
    </row>
    <row r="103" spans="1:5" x14ac:dyDescent="0.2">
      <c r="A103" s="28"/>
    </row>
    <row r="104" spans="1:5" x14ac:dyDescent="0.2">
      <c r="A104" s="28"/>
    </row>
    <row r="105" spans="1:5" x14ac:dyDescent="0.2">
      <c r="A105" s="28"/>
    </row>
    <row r="106" spans="1:5" x14ac:dyDescent="0.2">
      <c r="A106" s="28"/>
    </row>
    <row r="107" spans="1:5" x14ac:dyDescent="0.2">
      <c r="A107" s="28"/>
    </row>
    <row r="109" spans="1:5" x14ac:dyDescent="0.2">
      <c r="E109" s="28"/>
    </row>
  </sheetData>
  <sheetProtection password="CAB1" sheet="1" objects="1" scenarios="1" formatCells="0"/>
  <mergeCells count="11">
    <mergeCell ref="A2:A3"/>
    <mergeCell ref="B2:B3"/>
    <mergeCell ref="C2:C3"/>
    <mergeCell ref="D2:E2"/>
    <mergeCell ref="D97:E97"/>
    <mergeCell ref="G22:H22"/>
    <mergeCell ref="A65:G65"/>
    <mergeCell ref="A66:G66"/>
    <mergeCell ref="G32:H32"/>
    <mergeCell ref="G33:H33"/>
    <mergeCell ref="G38:H38"/>
  </mergeCells>
  <dataValidations disablePrompts="1" count="1">
    <dataValidation type="list" allowBlank="1" showInputMessage="1" showErrorMessage="1" sqref="E25:E27">
      <formula1>$A$4:$A$8</formula1>
    </dataValidation>
  </dataValidations>
  <pageMargins left="0.23622047244094491" right="0.23622047244094491" top="0.74803149606299213" bottom="0.74803149606299213" header="0.31496062992125984" footer="0.31496062992125984"/>
  <pageSetup paperSize="8" fitToWidth="0" orientation="landscape" verticalDpi="300" r:id="rId1"/>
  <headerFooter alignWithMargins="0">
    <oddHeader>&amp;LUniversidad de Granada&amp;CRetribuciones PTGAS Funcionario año 2023
con incremento de 0,5% IPCA&amp;R&amp;D</oddHeader>
    <oddFooter>&amp;LServicio de Habilitación&amp;RPág.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50" sqref="K150"/>
    </sheetView>
  </sheetViews>
  <sheetFormatPr baseColWidth="10" defaultColWidth="11.28515625" defaultRowHeight="14.1" customHeight="1" x14ac:dyDescent="0.2"/>
  <cols>
    <col min="1" max="1" width="40.42578125" style="95" customWidth="1"/>
    <col min="2" max="2" width="27.140625" style="112" customWidth="1"/>
    <col min="3" max="3" width="15.28515625" style="1" bestFit="1" customWidth="1"/>
    <col min="4" max="4" width="11.140625" style="104" bestFit="1" customWidth="1"/>
    <col min="5" max="5" width="12" style="111" customWidth="1"/>
    <col min="6" max="6" width="15.140625" style="112" customWidth="1"/>
    <col min="7" max="7" width="11.7109375" style="107" bestFit="1" customWidth="1"/>
    <col min="8" max="8" width="12.7109375" style="104" customWidth="1"/>
    <col min="9" max="9" width="7.7109375" style="104" customWidth="1"/>
    <col min="10" max="10" width="7.85546875" style="97" bestFit="1" customWidth="1"/>
    <col min="11" max="11" width="8.28515625" style="98" bestFit="1" customWidth="1"/>
    <col min="12" max="12" width="8.140625" style="99" bestFit="1" customWidth="1"/>
    <col min="13" max="13" width="9.42578125" style="1" customWidth="1"/>
    <col min="14" max="14" width="8.85546875" style="1" customWidth="1"/>
    <col min="15" max="15" width="10.5703125" style="1" customWidth="1"/>
    <col min="16" max="16" width="11.28515625" style="1"/>
    <col min="17" max="17" width="12.140625" style="1" bestFit="1" customWidth="1"/>
    <col min="18" max="16384" width="11.28515625" style="1"/>
  </cols>
  <sheetData>
    <row r="1" spans="1:13" ht="14.1" customHeight="1" x14ac:dyDescent="0.2">
      <c r="A1" s="29" t="s">
        <v>84</v>
      </c>
      <c r="B1" s="30">
        <v>0</v>
      </c>
      <c r="C1" s="30">
        <v>0</v>
      </c>
      <c r="D1" s="30">
        <v>0</v>
      </c>
      <c r="E1" s="31"/>
      <c r="F1" s="32"/>
      <c r="G1" s="32"/>
      <c r="H1" s="32"/>
      <c r="I1" s="30">
        <v>0</v>
      </c>
      <c r="J1" s="31"/>
      <c r="K1" s="32"/>
      <c r="L1" s="32"/>
      <c r="M1" s="3"/>
    </row>
    <row r="2" spans="1:13" ht="14.1" customHeight="1" x14ac:dyDescent="0.2">
      <c r="A2" s="33" t="s">
        <v>85</v>
      </c>
      <c r="B2" s="34" t="s">
        <v>4</v>
      </c>
      <c r="C2" s="34" t="s">
        <v>86</v>
      </c>
      <c r="D2" s="34" t="s">
        <v>87</v>
      </c>
      <c r="E2" s="34" t="s">
        <v>69</v>
      </c>
      <c r="F2" s="34" t="s">
        <v>4</v>
      </c>
      <c r="G2" s="34" t="s">
        <v>86</v>
      </c>
      <c r="H2" s="34" t="s">
        <v>87</v>
      </c>
      <c r="I2" s="34" t="s">
        <v>88</v>
      </c>
      <c r="J2" s="34" t="s">
        <v>69</v>
      </c>
      <c r="K2" s="34" t="s">
        <v>89</v>
      </c>
      <c r="L2" s="34" t="s">
        <v>90</v>
      </c>
      <c r="M2" s="3"/>
    </row>
    <row r="3" spans="1:13" ht="14.1" customHeight="1" x14ac:dyDescent="0.2">
      <c r="A3" s="33" t="s">
        <v>91</v>
      </c>
      <c r="B3" s="34" t="s">
        <v>92</v>
      </c>
      <c r="C3" s="34" t="s">
        <v>92</v>
      </c>
      <c r="D3" s="34" t="s">
        <v>92</v>
      </c>
      <c r="E3" s="34" t="s">
        <v>92</v>
      </c>
      <c r="F3" s="34" t="s">
        <v>93</v>
      </c>
      <c r="G3" s="34" t="s">
        <v>93</v>
      </c>
      <c r="H3" s="34" t="s">
        <v>93</v>
      </c>
      <c r="I3" s="34" t="s">
        <v>93</v>
      </c>
      <c r="J3" s="34" t="s">
        <v>93</v>
      </c>
      <c r="K3" s="34">
        <v>2023</v>
      </c>
      <c r="L3" s="34" t="s">
        <v>94</v>
      </c>
      <c r="M3" s="3"/>
    </row>
    <row r="4" spans="1:13" ht="14.1" customHeight="1" x14ac:dyDescent="0.2">
      <c r="A4" s="35" t="s">
        <v>95</v>
      </c>
      <c r="B4" s="36">
        <f>$F$4/15</f>
        <v>1781.0613333333333</v>
      </c>
      <c r="C4" s="37">
        <f>$G$4/12</f>
        <v>1261.3816666666667</v>
      </c>
      <c r="D4" s="39">
        <f>$H$4/12</f>
        <v>92.024999999999991</v>
      </c>
      <c r="E4" s="38">
        <f>$B4+C4+$D$4</f>
        <v>3134.4680000000003</v>
      </c>
      <c r="F4" s="37">
        <v>26715.919999999998</v>
      </c>
      <c r="G4" s="122">
        <v>15136.58</v>
      </c>
      <c r="H4" s="39">
        <f>H90</f>
        <v>1104.3</v>
      </c>
      <c r="I4" s="37">
        <v>294.94</v>
      </c>
      <c r="J4" s="40">
        <f>SUM($F$4:$I$4)</f>
        <v>43251.740000000005</v>
      </c>
      <c r="K4" s="18">
        <v>49.51</v>
      </c>
      <c r="L4" s="37">
        <v>0</v>
      </c>
      <c r="M4" s="41"/>
    </row>
    <row r="5" spans="1:13" ht="14.1" customHeight="1" x14ac:dyDescent="0.2">
      <c r="A5" s="35" t="s">
        <v>96</v>
      </c>
      <c r="B5" s="36">
        <f t="shared" ref="B5:B13" si="0">$F$4/15</f>
        <v>1781.0613333333333</v>
      </c>
      <c r="C5" s="37">
        <f>$G$5/12</f>
        <v>1067.1766666666667</v>
      </c>
      <c r="D5" s="39">
        <f t="shared" ref="D5:D13" si="1">$H$4/12</f>
        <v>92.024999999999991</v>
      </c>
      <c r="E5" s="38">
        <f t="shared" ref="E5:E13" si="2">$B5+C5+$D$4</f>
        <v>2940.2630000000004</v>
      </c>
      <c r="F5" s="37">
        <f>$F$4</f>
        <v>26715.919999999998</v>
      </c>
      <c r="G5" s="122">
        <v>12806.12</v>
      </c>
      <c r="H5" s="39">
        <f t="shared" ref="H5:H13" si="3">$D$4*12</f>
        <v>1104.3</v>
      </c>
      <c r="I5" s="37">
        <f>$I$4</f>
        <v>294.94</v>
      </c>
      <c r="J5" s="40">
        <f>SUM($F$5:$I$5)</f>
        <v>40921.280000000006</v>
      </c>
      <c r="K5" s="18"/>
      <c r="L5" s="37"/>
      <c r="M5" s="3"/>
    </row>
    <row r="6" spans="1:13" ht="14.1" customHeight="1" x14ac:dyDescent="0.2">
      <c r="A6" s="35" t="s">
        <v>97</v>
      </c>
      <c r="B6" s="36">
        <f t="shared" si="0"/>
        <v>1781.0613333333333</v>
      </c>
      <c r="C6" s="37">
        <f t="shared" ref="C6:C12" si="4">$G$5/12</f>
        <v>1067.1766666666667</v>
      </c>
      <c r="D6" s="39">
        <f t="shared" si="1"/>
        <v>92.024999999999991</v>
      </c>
      <c r="E6" s="38">
        <f t="shared" si="2"/>
        <v>2940.2630000000004</v>
      </c>
      <c r="F6" s="37">
        <f t="shared" ref="F6:F13" si="5">$F$4</f>
        <v>26715.919999999998</v>
      </c>
      <c r="G6" s="122">
        <f t="shared" ref="G6:G12" si="6">$C$5*12</f>
        <v>12806.12</v>
      </c>
      <c r="H6" s="39">
        <f t="shared" si="3"/>
        <v>1104.3</v>
      </c>
      <c r="I6" s="37">
        <f t="shared" ref="I6:I13" si="7">$I$4</f>
        <v>294.94</v>
      </c>
      <c r="J6" s="40">
        <f t="shared" ref="J6:J12" si="8">SUM($F$5:$I$5)</f>
        <v>40921.280000000006</v>
      </c>
      <c r="K6" s="18"/>
      <c r="L6" s="37"/>
      <c r="M6" s="3"/>
    </row>
    <row r="7" spans="1:13" ht="14.1" customHeight="1" x14ac:dyDescent="0.2">
      <c r="A7" s="35" t="s">
        <v>98</v>
      </c>
      <c r="B7" s="36">
        <f t="shared" si="0"/>
        <v>1781.0613333333333</v>
      </c>
      <c r="C7" s="37">
        <f t="shared" si="4"/>
        <v>1067.1766666666667</v>
      </c>
      <c r="D7" s="39">
        <f t="shared" si="1"/>
        <v>92.024999999999991</v>
      </c>
      <c r="E7" s="38">
        <f t="shared" si="2"/>
        <v>2940.2630000000004</v>
      </c>
      <c r="F7" s="37">
        <f t="shared" si="5"/>
        <v>26715.919999999998</v>
      </c>
      <c r="G7" s="122">
        <f t="shared" si="6"/>
        <v>12806.12</v>
      </c>
      <c r="H7" s="39">
        <f t="shared" si="3"/>
        <v>1104.3</v>
      </c>
      <c r="I7" s="37">
        <f t="shared" si="7"/>
        <v>294.94</v>
      </c>
      <c r="J7" s="40">
        <f t="shared" si="8"/>
        <v>40921.280000000006</v>
      </c>
      <c r="K7" s="18"/>
      <c r="L7" s="37"/>
      <c r="M7" s="3"/>
    </row>
    <row r="8" spans="1:13" ht="14.1" customHeight="1" x14ac:dyDescent="0.2">
      <c r="A8" s="35" t="s">
        <v>99</v>
      </c>
      <c r="B8" s="36">
        <f t="shared" si="0"/>
        <v>1781.0613333333333</v>
      </c>
      <c r="C8" s="37">
        <f t="shared" si="4"/>
        <v>1067.1766666666667</v>
      </c>
      <c r="D8" s="39">
        <f t="shared" si="1"/>
        <v>92.024999999999991</v>
      </c>
      <c r="E8" s="38">
        <f t="shared" si="2"/>
        <v>2940.2630000000004</v>
      </c>
      <c r="F8" s="37">
        <f t="shared" si="5"/>
        <v>26715.919999999998</v>
      </c>
      <c r="G8" s="122">
        <f t="shared" si="6"/>
        <v>12806.12</v>
      </c>
      <c r="H8" s="39">
        <f t="shared" si="3"/>
        <v>1104.3</v>
      </c>
      <c r="I8" s="37">
        <f t="shared" si="7"/>
        <v>294.94</v>
      </c>
      <c r="J8" s="40">
        <f t="shared" si="8"/>
        <v>40921.280000000006</v>
      </c>
      <c r="K8" s="18"/>
      <c r="L8" s="37"/>
      <c r="M8" s="3"/>
    </row>
    <row r="9" spans="1:13" ht="14.1" customHeight="1" x14ac:dyDescent="0.2">
      <c r="A9" s="35" t="s">
        <v>100</v>
      </c>
      <c r="B9" s="36">
        <f t="shared" si="0"/>
        <v>1781.0613333333333</v>
      </c>
      <c r="C9" s="37">
        <f t="shared" si="4"/>
        <v>1067.1766666666667</v>
      </c>
      <c r="D9" s="39">
        <f t="shared" si="1"/>
        <v>92.024999999999991</v>
      </c>
      <c r="E9" s="38">
        <f t="shared" si="2"/>
        <v>2940.2630000000004</v>
      </c>
      <c r="F9" s="37">
        <f t="shared" si="5"/>
        <v>26715.919999999998</v>
      </c>
      <c r="G9" s="122">
        <f t="shared" si="6"/>
        <v>12806.12</v>
      </c>
      <c r="H9" s="39">
        <f t="shared" si="3"/>
        <v>1104.3</v>
      </c>
      <c r="I9" s="37">
        <f t="shared" si="7"/>
        <v>294.94</v>
      </c>
      <c r="J9" s="40">
        <f t="shared" si="8"/>
        <v>40921.280000000006</v>
      </c>
      <c r="K9" s="18"/>
      <c r="L9" s="37"/>
      <c r="M9" s="25"/>
    </row>
    <row r="10" spans="1:13" ht="14.1" customHeight="1" x14ac:dyDescent="0.2">
      <c r="A10" s="35" t="s">
        <v>101</v>
      </c>
      <c r="B10" s="36">
        <f t="shared" si="0"/>
        <v>1781.0613333333333</v>
      </c>
      <c r="C10" s="37">
        <f t="shared" si="4"/>
        <v>1067.1766666666667</v>
      </c>
      <c r="D10" s="39">
        <f t="shared" si="1"/>
        <v>92.024999999999991</v>
      </c>
      <c r="E10" s="38">
        <f t="shared" si="2"/>
        <v>2940.2630000000004</v>
      </c>
      <c r="F10" s="37">
        <f t="shared" si="5"/>
        <v>26715.919999999998</v>
      </c>
      <c r="G10" s="122">
        <f t="shared" si="6"/>
        <v>12806.12</v>
      </c>
      <c r="H10" s="39">
        <f t="shared" si="3"/>
        <v>1104.3</v>
      </c>
      <c r="I10" s="37">
        <f t="shared" si="7"/>
        <v>294.94</v>
      </c>
      <c r="J10" s="40">
        <f t="shared" si="8"/>
        <v>40921.280000000006</v>
      </c>
      <c r="K10" s="18"/>
      <c r="L10" s="37"/>
      <c r="M10" s="3"/>
    </row>
    <row r="11" spans="1:13" ht="14.1" customHeight="1" x14ac:dyDescent="0.2">
      <c r="A11" s="35" t="s">
        <v>102</v>
      </c>
      <c r="B11" s="36">
        <f t="shared" si="0"/>
        <v>1781.0613333333333</v>
      </c>
      <c r="C11" s="37">
        <f t="shared" si="4"/>
        <v>1067.1766666666667</v>
      </c>
      <c r="D11" s="39">
        <f t="shared" si="1"/>
        <v>92.024999999999991</v>
      </c>
      <c r="E11" s="38">
        <f t="shared" si="2"/>
        <v>2940.2630000000004</v>
      </c>
      <c r="F11" s="37">
        <f t="shared" si="5"/>
        <v>26715.919999999998</v>
      </c>
      <c r="G11" s="122">
        <f t="shared" si="6"/>
        <v>12806.12</v>
      </c>
      <c r="H11" s="39">
        <f t="shared" si="3"/>
        <v>1104.3</v>
      </c>
      <c r="I11" s="37">
        <f t="shared" si="7"/>
        <v>294.94</v>
      </c>
      <c r="J11" s="40">
        <f t="shared" si="8"/>
        <v>40921.280000000006</v>
      </c>
      <c r="K11" s="18"/>
      <c r="L11" s="37"/>
      <c r="M11" s="3"/>
    </row>
    <row r="12" spans="1:13" ht="14.1" customHeight="1" x14ac:dyDescent="0.2">
      <c r="A12" s="35" t="s">
        <v>103</v>
      </c>
      <c r="B12" s="36">
        <f t="shared" si="0"/>
        <v>1781.0613333333333</v>
      </c>
      <c r="C12" s="37">
        <f t="shared" si="4"/>
        <v>1067.1766666666667</v>
      </c>
      <c r="D12" s="39">
        <f t="shared" si="1"/>
        <v>92.024999999999991</v>
      </c>
      <c r="E12" s="38">
        <f t="shared" si="2"/>
        <v>2940.2630000000004</v>
      </c>
      <c r="F12" s="37">
        <f t="shared" si="5"/>
        <v>26715.919999999998</v>
      </c>
      <c r="G12" s="122">
        <f t="shared" si="6"/>
        <v>12806.12</v>
      </c>
      <c r="H12" s="39">
        <f t="shared" si="3"/>
        <v>1104.3</v>
      </c>
      <c r="I12" s="37">
        <f t="shared" si="7"/>
        <v>294.94</v>
      </c>
      <c r="J12" s="40">
        <f t="shared" si="8"/>
        <v>40921.280000000006</v>
      </c>
      <c r="K12" s="18"/>
      <c r="L12" s="37"/>
      <c r="M12" s="3"/>
    </row>
    <row r="13" spans="1:13" ht="14.1" customHeight="1" x14ac:dyDescent="0.2">
      <c r="A13" s="35" t="s">
        <v>104</v>
      </c>
      <c r="B13" s="36">
        <f t="shared" si="0"/>
        <v>1781.0613333333333</v>
      </c>
      <c r="C13" s="37">
        <f>$C$4</f>
        <v>1261.3816666666667</v>
      </c>
      <c r="D13" s="39">
        <f t="shared" si="1"/>
        <v>92.024999999999991</v>
      </c>
      <c r="E13" s="38">
        <f t="shared" si="2"/>
        <v>3134.4680000000003</v>
      </c>
      <c r="F13" s="37">
        <f t="shared" si="5"/>
        <v>26715.919999999998</v>
      </c>
      <c r="G13" s="122">
        <f>$G$4</f>
        <v>15136.58</v>
      </c>
      <c r="H13" s="39">
        <f t="shared" si="3"/>
        <v>1104.3</v>
      </c>
      <c r="I13" s="37">
        <f t="shared" si="7"/>
        <v>294.94</v>
      </c>
      <c r="J13" s="40">
        <f>SUM($F$4:$I$4)</f>
        <v>43251.740000000005</v>
      </c>
      <c r="K13" s="18"/>
      <c r="L13" s="37"/>
      <c r="M13" s="3"/>
    </row>
    <row r="14" spans="1:13" ht="14.1" customHeight="1" x14ac:dyDescent="0.2">
      <c r="A14" s="35"/>
      <c r="B14" s="37"/>
      <c r="C14" s="42"/>
      <c r="D14" s="43"/>
      <c r="E14" s="44"/>
      <c r="F14" s="37"/>
      <c r="G14" s="45"/>
      <c r="H14" s="43"/>
      <c r="I14" s="42"/>
      <c r="J14" s="46"/>
      <c r="K14" s="18"/>
      <c r="L14" s="42"/>
      <c r="M14" s="3"/>
    </row>
    <row r="15" spans="1:13" ht="14.1" customHeight="1" x14ac:dyDescent="0.2">
      <c r="A15" s="47" t="s">
        <v>85</v>
      </c>
      <c r="B15" s="46" t="s">
        <v>4</v>
      </c>
      <c r="C15" s="46" t="s">
        <v>86</v>
      </c>
      <c r="D15" s="46" t="s">
        <v>87</v>
      </c>
      <c r="E15" s="46" t="s">
        <v>69</v>
      </c>
      <c r="F15" s="46" t="s">
        <v>4</v>
      </c>
      <c r="G15" s="46" t="s">
        <v>86</v>
      </c>
      <c r="H15" s="46" t="s">
        <v>87</v>
      </c>
      <c r="I15" s="46" t="s">
        <v>88</v>
      </c>
      <c r="J15" s="46" t="s">
        <v>69</v>
      </c>
      <c r="K15" s="46" t="s">
        <v>89</v>
      </c>
      <c r="L15" s="46" t="s">
        <v>90</v>
      </c>
      <c r="M15" s="3"/>
    </row>
    <row r="16" spans="1:13" ht="14.1" customHeight="1" x14ac:dyDescent="0.2">
      <c r="A16" s="47" t="s">
        <v>105</v>
      </c>
      <c r="B16" s="46" t="s">
        <v>92</v>
      </c>
      <c r="C16" s="46" t="s">
        <v>92</v>
      </c>
      <c r="D16" s="46" t="s">
        <v>92</v>
      </c>
      <c r="E16" s="46" t="s">
        <v>92</v>
      </c>
      <c r="F16" s="46" t="s">
        <v>93</v>
      </c>
      <c r="G16" s="46" t="s">
        <v>93</v>
      </c>
      <c r="H16" s="46" t="s">
        <v>93</v>
      </c>
      <c r="I16" s="46" t="s">
        <v>93</v>
      </c>
      <c r="J16" s="46" t="s">
        <v>93</v>
      </c>
      <c r="K16" s="46">
        <v>2023</v>
      </c>
      <c r="L16" s="46" t="s">
        <v>94</v>
      </c>
      <c r="M16" s="3"/>
    </row>
    <row r="17" spans="1:13" ht="14.1" customHeight="1" x14ac:dyDescent="0.2">
      <c r="A17" s="35" t="s">
        <v>106</v>
      </c>
      <c r="B17" s="36">
        <f>$F$17/15</f>
        <v>1500.5906666666667</v>
      </c>
      <c r="C17" s="37">
        <f>$G$17/12</f>
        <v>1023.008875</v>
      </c>
      <c r="D17" s="39">
        <f>$H$4/12</f>
        <v>92.024999999999991</v>
      </c>
      <c r="E17" s="38">
        <f>SUM($B$17:$D$17)</f>
        <v>2615.6245416666666</v>
      </c>
      <c r="F17" s="37">
        <v>22508.86</v>
      </c>
      <c r="G17" s="122">
        <f>11918.55*103/100</f>
        <v>12276.1065</v>
      </c>
      <c r="H17" s="39">
        <f>$D$4*12</f>
        <v>1104.3</v>
      </c>
      <c r="I17" s="37">
        <v>393.34</v>
      </c>
      <c r="J17" s="40">
        <f>SUM($F$17:$I$17)</f>
        <v>36282.606500000002</v>
      </c>
      <c r="K17" s="125">
        <v>39.96</v>
      </c>
      <c r="L17" s="37">
        <v>0</v>
      </c>
      <c r="M17" s="3"/>
    </row>
    <row r="18" spans="1:13" ht="14.1" customHeight="1" x14ac:dyDescent="0.2">
      <c r="A18" s="35" t="s">
        <v>107</v>
      </c>
      <c r="B18" s="36">
        <f t="shared" ref="B18:B28" si="9">$F$17/15</f>
        <v>1500.5906666666667</v>
      </c>
      <c r="C18" s="37">
        <f>$G$18/12</f>
        <v>850.12166666666656</v>
      </c>
      <c r="D18" s="39">
        <f t="shared" ref="D18:D28" si="10">$H$4/12</f>
        <v>92.024999999999991</v>
      </c>
      <c r="E18" s="38">
        <f>SUM($B$18:$D$18)</f>
        <v>2442.7373333333335</v>
      </c>
      <c r="F18" s="37">
        <f>$F$17</f>
        <v>22508.86</v>
      </c>
      <c r="G18" s="122">
        <v>10201.459999999999</v>
      </c>
      <c r="H18" s="39">
        <f t="shared" ref="H18:H28" si="11">$D$4*12</f>
        <v>1104.3</v>
      </c>
      <c r="I18" s="37">
        <f>$I$17</f>
        <v>393.34</v>
      </c>
      <c r="J18" s="40">
        <f>SUM($F$18:$I$18)</f>
        <v>34207.96</v>
      </c>
      <c r="K18" s="18"/>
      <c r="L18" s="37"/>
      <c r="M18" s="3"/>
    </row>
    <row r="19" spans="1:13" ht="14.1" customHeight="1" x14ac:dyDescent="0.2">
      <c r="A19" s="35" t="s">
        <v>108</v>
      </c>
      <c r="B19" s="36">
        <f t="shared" si="9"/>
        <v>1500.5906666666667</v>
      </c>
      <c r="C19" s="37">
        <f t="shared" ref="C19:C27" si="12">$G$18/12</f>
        <v>850.12166666666656</v>
      </c>
      <c r="D19" s="39">
        <f t="shared" si="10"/>
        <v>92.024999999999991</v>
      </c>
      <c r="E19" s="38">
        <f t="shared" ref="E19:E27" si="13">SUM($B$18:$D$18)</f>
        <v>2442.7373333333335</v>
      </c>
      <c r="F19" s="37">
        <f t="shared" ref="F19:F28" si="14">$F$17</f>
        <v>22508.86</v>
      </c>
      <c r="G19" s="122">
        <f>$G$18</f>
        <v>10201.459999999999</v>
      </c>
      <c r="H19" s="39">
        <f t="shared" si="11"/>
        <v>1104.3</v>
      </c>
      <c r="I19" s="37">
        <f>$I$4</f>
        <v>294.94</v>
      </c>
      <c r="J19" s="40">
        <f>SUM($F$19:$I$19)</f>
        <v>34109.560000000005</v>
      </c>
      <c r="K19" s="18"/>
      <c r="L19" s="37"/>
      <c r="M19" s="3"/>
    </row>
    <row r="20" spans="1:13" ht="14.1" customHeight="1" x14ac:dyDescent="0.2">
      <c r="A20" s="35" t="s">
        <v>109</v>
      </c>
      <c r="B20" s="36">
        <f t="shared" si="9"/>
        <v>1500.5906666666667</v>
      </c>
      <c r="C20" s="37">
        <f t="shared" si="12"/>
        <v>850.12166666666656</v>
      </c>
      <c r="D20" s="39">
        <f t="shared" si="10"/>
        <v>92.024999999999991</v>
      </c>
      <c r="E20" s="38">
        <f t="shared" si="13"/>
        <v>2442.7373333333335</v>
      </c>
      <c r="F20" s="37">
        <f t="shared" si="14"/>
        <v>22508.86</v>
      </c>
      <c r="G20" s="122">
        <f t="shared" ref="G20:G27" si="15">$G$18</f>
        <v>10201.459999999999</v>
      </c>
      <c r="H20" s="39">
        <f t="shared" si="11"/>
        <v>1104.3</v>
      </c>
      <c r="I20" s="37">
        <f>$I$19</f>
        <v>294.94</v>
      </c>
      <c r="J20" s="40">
        <f t="shared" ref="J20:J21" si="16">SUM($F$19:$I$19)</f>
        <v>34109.560000000005</v>
      </c>
      <c r="K20" s="18"/>
      <c r="L20" s="37"/>
      <c r="M20" s="3"/>
    </row>
    <row r="21" spans="1:13" ht="14.1" customHeight="1" x14ac:dyDescent="0.2">
      <c r="A21" s="35" t="s">
        <v>110</v>
      </c>
      <c r="B21" s="36">
        <f t="shared" si="9"/>
        <v>1500.5906666666667</v>
      </c>
      <c r="C21" s="37">
        <f t="shared" si="12"/>
        <v>850.12166666666656</v>
      </c>
      <c r="D21" s="39">
        <f t="shared" si="10"/>
        <v>92.024999999999991</v>
      </c>
      <c r="E21" s="38">
        <f t="shared" si="13"/>
        <v>2442.7373333333335</v>
      </c>
      <c r="F21" s="37">
        <f t="shared" si="14"/>
        <v>22508.86</v>
      </c>
      <c r="G21" s="122">
        <f t="shared" si="15"/>
        <v>10201.459999999999</v>
      </c>
      <c r="H21" s="39">
        <f t="shared" si="11"/>
        <v>1104.3</v>
      </c>
      <c r="I21" s="37">
        <f>$I$19</f>
        <v>294.94</v>
      </c>
      <c r="J21" s="40">
        <f t="shared" si="16"/>
        <v>34109.560000000005</v>
      </c>
      <c r="K21" s="18"/>
      <c r="L21" s="37"/>
      <c r="M21" s="3"/>
    </row>
    <row r="22" spans="1:13" ht="14.1" customHeight="1" x14ac:dyDescent="0.2">
      <c r="A22" s="35" t="s">
        <v>111</v>
      </c>
      <c r="B22" s="36">
        <f t="shared" si="9"/>
        <v>1500.5906666666667</v>
      </c>
      <c r="C22" s="37">
        <f t="shared" si="12"/>
        <v>850.12166666666656</v>
      </c>
      <c r="D22" s="39">
        <f t="shared" si="10"/>
        <v>92.024999999999991</v>
      </c>
      <c r="E22" s="38">
        <f t="shared" si="13"/>
        <v>2442.7373333333335</v>
      </c>
      <c r="F22" s="37">
        <f t="shared" si="14"/>
        <v>22508.86</v>
      </c>
      <c r="G22" s="122">
        <f t="shared" si="15"/>
        <v>10201.459999999999</v>
      </c>
      <c r="H22" s="39">
        <f t="shared" si="11"/>
        <v>1104.3</v>
      </c>
      <c r="I22" s="37">
        <f>$I$17</f>
        <v>393.34</v>
      </c>
      <c r="J22" s="40">
        <f>SUM($F$22:$I$22)</f>
        <v>34207.96</v>
      </c>
      <c r="K22" s="18"/>
      <c r="L22" s="37"/>
      <c r="M22" s="3"/>
    </row>
    <row r="23" spans="1:13" ht="14.1" customHeight="1" x14ac:dyDescent="0.2">
      <c r="A23" s="35" t="s">
        <v>112</v>
      </c>
      <c r="B23" s="36">
        <f t="shared" si="9"/>
        <v>1500.5906666666667</v>
      </c>
      <c r="C23" s="37">
        <f t="shared" si="12"/>
        <v>850.12166666666656</v>
      </c>
      <c r="D23" s="39">
        <f t="shared" si="10"/>
        <v>92.024999999999991</v>
      </c>
      <c r="E23" s="38">
        <f t="shared" si="13"/>
        <v>2442.7373333333335</v>
      </c>
      <c r="F23" s="37">
        <f t="shared" si="14"/>
        <v>22508.86</v>
      </c>
      <c r="G23" s="122">
        <f t="shared" si="15"/>
        <v>10201.459999999999</v>
      </c>
      <c r="H23" s="39">
        <f t="shared" si="11"/>
        <v>1104.3</v>
      </c>
      <c r="I23" s="37">
        <f>$I$19</f>
        <v>294.94</v>
      </c>
      <c r="J23" s="40">
        <f>SUM($F$19:$I$19)</f>
        <v>34109.560000000005</v>
      </c>
      <c r="K23" s="18"/>
      <c r="L23" s="37"/>
      <c r="M23" s="3"/>
    </row>
    <row r="24" spans="1:13" ht="14.1" customHeight="1" x14ac:dyDescent="0.2">
      <c r="A24" s="35" t="s">
        <v>113</v>
      </c>
      <c r="B24" s="36">
        <f t="shared" si="9"/>
        <v>1500.5906666666667</v>
      </c>
      <c r="C24" s="37">
        <f t="shared" si="12"/>
        <v>850.12166666666656</v>
      </c>
      <c r="D24" s="39">
        <f t="shared" si="10"/>
        <v>92.024999999999991</v>
      </c>
      <c r="E24" s="38">
        <f t="shared" si="13"/>
        <v>2442.7373333333335</v>
      </c>
      <c r="F24" s="37">
        <f t="shared" si="14"/>
        <v>22508.86</v>
      </c>
      <c r="G24" s="122">
        <f t="shared" si="15"/>
        <v>10201.459999999999</v>
      </c>
      <c r="H24" s="39">
        <f t="shared" si="11"/>
        <v>1104.3</v>
      </c>
      <c r="I24" s="37">
        <f t="shared" ref="I24:I28" si="17">$I$19</f>
        <v>294.94</v>
      </c>
      <c r="J24" s="40">
        <f t="shared" ref="J24:J27" si="18">SUM($F$19:$I$19)</f>
        <v>34109.560000000005</v>
      </c>
      <c r="K24" s="18"/>
      <c r="L24" s="37"/>
      <c r="M24" s="3"/>
    </row>
    <row r="25" spans="1:13" ht="14.1" customHeight="1" x14ac:dyDescent="0.2">
      <c r="A25" s="35" t="s">
        <v>114</v>
      </c>
      <c r="B25" s="36">
        <f t="shared" si="9"/>
        <v>1500.5906666666667</v>
      </c>
      <c r="C25" s="37">
        <f t="shared" si="12"/>
        <v>850.12166666666656</v>
      </c>
      <c r="D25" s="39">
        <f t="shared" si="10"/>
        <v>92.024999999999991</v>
      </c>
      <c r="E25" s="38">
        <f t="shared" si="13"/>
        <v>2442.7373333333335</v>
      </c>
      <c r="F25" s="37">
        <f t="shared" si="14"/>
        <v>22508.86</v>
      </c>
      <c r="G25" s="122">
        <f t="shared" si="15"/>
        <v>10201.459999999999</v>
      </c>
      <c r="H25" s="39">
        <f t="shared" si="11"/>
        <v>1104.3</v>
      </c>
      <c r="I25" s="37">
        <f t="shared" si="17"/>
        <v>294.94</v>
      </c>
      <c r="J25" s="40">
        <f t="shared" si="18"/>
        <v>34109.560000000005</v>
      </c>
      <c r="K25" s="18"/>
      <c r="L25" s="37"/>
      <c r="M25" s="3"/>
    </row>
    <row r="26" spans="1:13" ht="14.1" customHeight="1" x14ac:dyDescent="0.2">
      <c r="A26" s="35" t="s">
        <v>115</v>
      </c>
      <c r="B26" s="36">
        <f t="shared" si="9"/>
        <v>1500.5906666666667</v>
      </c>
      <c r="C26" s="37">
        <f t="shared" si="12"/>
        <v>850.12166666666656</v>
      </c>
      <c r="D26" s="39">
        <f t="shared" si="10"/>
        <v>92.024999999999991</v>
      </c>
      <c r="E26" s="38">
        <f t="shared" si="13"/>
        <v>2442.7373333333335</v>
      </c>
      <c r="F26" s="37">
        <f t="shared" si="14"/>
        <v>22508.86</v>
      </c>
      <c r="G26" s="122">
        <f t="shared" si="15"/>
        <v>10201.459999999999</v>
      </c>
      <c r="H26" s="39">
        <f t="shared" si="11"/>
        <v>1104.3</v>
      </c>
      <c r="I26" s="37">
        <f t="shared" si="17"/>
        <v>294.94</v>
      </c>
      <c r="J26" s="40">
        <f t="shared" si="18"/>
        <v>34109.560000000005</v>
      </c>
      <c r="K26" s="18"/>
      <c r="L26" s="37"/>
      <c r="M26" s="3"/>
    </row>
    <row r="27" spans="1:13" ht="14.1" customHeight="1" x14ac:dyDescent="0.2">
      <c r="A27" s="35" t="s">
        <v>116</v>
      </c>
      <c r="B27" s="36">
        <f t="shared" si="9"/>
        <v>1500.5906666666667</v>
      </c>
      <c r="C27" s="37">
        <f t="shared" si="12"/>
        <v>850.12166666666656</v>
      </c>
      <c r="D27" s="39">
        <f t="shared" si="10"/>
        <v>92.024999999999991</v>
      </c>
      <c r="E27" s="38">
        <f t="shared" si="13"/>
        <v>2442.7373333333335</v>
      </c>
      <c r="F27" s="37">
        <f t="shared" si="14"/>
        <v>22508.86</v>
      </c>
      <c r="G27" s="122">
        <f t="shared" si="15"/>
        <v>10201.459999999999</v>
      </c>
      <c r="H27" s="39">
        <f t="shared" si="11"/>
        <v>1104.3</v>
      </c>
      <c r="I27" s="37">
        <f t="shared" si="17"/>
        <v>294.94</v>
      </c>
      <c r="J27" s="40">
        <f t="shared" si="18"/>
        <v>34109.560000000005</v>
      </c>
      <c r="K27" s="18"/>
      <c r="L27" s="37"/>
      <c r="M27" s="3"/>
    </row>
    <row r="28" spans="1:13" ht="14.1" customHeight="1" x14ac:dyDescent="0.2">
      <c r="A28" s="35" t="s">
        <v>117</v>
      </c>
      <c r="B28" s="36">
        <f t="shared" si="9"/>
        <v>1500.5906666666667</v>
      </c>
      <c r="C28" s="37">
        <f>$G$17/12</f>
        <v>1023.008875</v>
      </c>
      <c r="D28" s="39">
        <f t="shared" si="10"/>
        <v>92.024999999999991</v>
      </c>
      <c r="E28" s="38">
        <f>SUM($B$17:$D$17)</f>
        <v>2615.6245416666666</v>
      </c>
      <c r="F28" s="37">
        <f t="shared" si="14"/>
        <v>22508.86</v>
      </c>
      <c r="G28" s="122">
        <f>$G$17</f>
        <v>12276.1065</v>
      </c>
      <c r="H28" s="39">
        <f t="shared" si="11"/>
        <v>1104.3</v>
      </c>
      <c r="I28" s="37">
        <f t="shared" si="17"/>
        <v>294.94</v>
      </c>
      <c r="J28" s="40">
        <f>SUM($F$28:$I$28)</f>
        <v>36184.206500000008</v>
      </c>
      <c r="K28" s="18"/>
      <c r="L28" s="37"/>
      <c r="M28" s="3"/>
    </row>
    <row r="29" spans="1:13" ht="14.1" customHeight="1" x14ac:dyDescent="0.2">
      <c r="A29" s="35"/>
      <c r="B29" s="37"/>
      <c r="C29" s="42"/>
      <c r="D29" s="43"/>
      <c r="E29" s="44"/>
      <c r="F29" s="37"/>
      <c r="G29" s="45"/>
      <c r="H29" s="43"/>
      <c r="I29" s="42"/>
      <c r="J29" s="46"/>
      <c r="K29" s="18"/>
      <c r="L29" s="42"/>
      <c r="M29" s="3"/>
    </row>
    <row r="30" spans="1:13" ht="14.1" customHeight="1" x14ac:dyDescent="0.2">
      <c r="A30" s="47" t="s">
        <v>85</v>
      </c>
      <c r="B30" s="46" t="s">
        <v>4</v>
      </c>
      <c r="C30" s="46" t="s">
        <v>86</v>
      </c>
      <c r="D30" s="46" t="s">
        <v>87</v>
      </c>
      <c r="E30" s="46" t="s">
        <v>69</v>
      </c>
      <c r="F30" s="46" t="s">
        <v>4</v>
      </c>
      <c r="G30" s="46" t="s">
        <v>86</v>
      </c>
      <c r="H30" s="46" t="s">
        <v>87</v>
      </c>
      <c r="I30" s="46" t="s">
        <v>88</v>
      </c>
      <c r="J30" s="46" t="s">
        <v>69</v>
      </c>
      <c r="K30" s="46" t="s">
        <v>89</v>
      </c>
      <c r="L30" s="46" t="s">
        <v>90</v>
      </c>
      <c r="M30" s="3"/>
    </row>
    <row r="31" spans="1:13" ht="14.1" customHeight="1" x14ac:dyDescent="0.2">
      <c r="A31" s="47" t="s">
        <v>118</v>
      </c>
      <c r="B31" s="46" t="s">
        <v>92</v>
      </c>
      <c r="C31" s="46" t="s">
        <v>92</v>
      </c>
      <c r="D31" s="46" t="s">
        <v>92</v>
      </c>
      <c r="E31" s="46" t="s">
        <v>92</v>
      </c>
      <c r="F31" s="46" t="s">
        <v>93</v>
      </c>
      <c r="G31" s="46" t="s">
        <v>93</v>
      </c>
      <c r="H31" s="46" t="s">
        <v>93</v>
      </c>
      <c r="I31" s="46" t="s">
        <v>93</v>
      </c>
      <c r="J31" s="46" t="s">
        <v>93</v>
      </c>
      <c r="K31" s="46">
        <v>2023</v>
      </c>
      <c r="L31" s="46" t="s">
        <v>94</v>
      </c>
      <c r="M31" s="3"/>
    </row>
    <row r="32" spans="1:13" ht="14.1" customHeight="1" x14ac:dyDescent="0.2">
      <c r="A32" s="35" t="s">
        <v>119</v>
      </c>
      <c r="B32" s="36">
        <f>$F$32/15</f>
        <v>1312.68</v>
      </c>
      <c r="C32" s="37">
        <f>$G$32/12</f>
        <v>854.2399999999999</v>
      </c>
      <c r="D32" s="39">
        <f>$H$4/12</f>
        <v>92.024999999999991</v>
      </c>
      <c r="E32" s="38">
        <f>SUM($B$32:$D$32)</f>
        <v>2258.9450000000002</v>
      </c>
      <c r="F32" s="37">
        <v>19690.2</v>
      </c>
      <c r="G32" s="122">
        <v>10250.879999999999</v>
      </c>
      <c r="H32" s="39">
        <f>$D$4*12</f>
        <v>1104.3</v>
      </c>
      <c r="I32" s="37">
        <v>589.86</v>
      </c>
      <c r="J32" s="40">
        <f>SUM($F$32:$I$32)</f>
        <v>31635.24</v>
      </c>
      <c r="K32" s="124">
        <v>29.78</v>
      </c>
      <c r="L32" s="37">
        <v>0</v>
      </c>
      <c r="M32" s="3"/>
    </row>
    <row r="33" spans="1:13" ht="14.1" customHeight="1" x14ac:dyDescent="0.2">
      <c r="A33" s="35" t="s">
        <v>120</v>
      </c>
      <c r="B33" s="36">
        <f t="shared" ref="B33:B55" si="19">$F$32/15</f>
        <v>1312.68</v>
      </c>
      <c r="C33" s="37">
        <f>$G$33/12</f>
        <v>721.18666666666661</v>
      </c>
      <c r="D33" s="39">
        <f t="shared" ref="D33:D55" si="20">$H$4/12</f>
        <v>92.024999999999991</v>
      </c>
      <c r="E33" s="38">
        <f>SUM($B$33:$D$33)</f>
        <v>2125.8916666666669</v>
      </c>
      <c r="F33" s="37">
        <f>$F$32</f>
        <v>19690.2</v>
      </c>
      <c r="G33" s="122">
        <v>8654.24</v>
      </c>
      <c r="H33" s="39">
        <f t="shared" ref="H33:H55" si="21">$D$4*12</f>
        <v>1104.3</v>
      </c>
      <c r="I33" s="37">
        <f>$I$32</f>
        <v>589.86</v>
      </c>
      <c r="J33" s="40">
        <f>SUM($F$33:$I$33)</f>
        <v>30038.600000000002</v>
      </c>
      <c r="K33" s="18"/>
      <c r="L33" s="37"/>
      <c r="M33" s="3"/>
    </row>
    <row r="34" spans="1:13" ht="14.1" customHeight="1" x14ac:dyDescent="0.2">
      <c r="A34" s="35" t="s">
        <v>121</v>
      </c>
      <c r="B34" s="36">
        <f t="shared" si="19"/>
        <v>1312.68</v>
      </c>
      <c r="C34" s="37">
        <f>$G$34/12</f>
        <v>662.89750000000004</v>
      </c>
      <c r="D34" s="39">
        <f t="shared" si="20"/>
        <v>92.024999999999991</v>
      </c>
      <c r="E34" s="38">
        <f>SUM($B$34:$D$34)</f>
        <v>2067.6025</v>
      </c>
      <c r="F34" s="37">
        <f t="shared" ref="F34:F55" si="22">$F$32</f>
        <v>19690.2</v>
      </c>
      <c r="G34" s="122">
        <v>7954.77</v>
      </c>
      <c r="H34" s="39">
        <f t="shared" si="21"/>
        <v>1104.3</v>
      </c>
      <c r="I34" s="37">
        <f t="shared" ref="I34:I35" si="23">$I$32</f>
        <v>589.86</v>
      </c>
      <c r="J34" s="40">
        <f>SUM($F$34:$I$34)</f>
        <v>29339.13</v>
      </c>
      <c r="K34" s="18"/>
      <c r="L34" s="37"/>
      <c r="M34" s="3"/>
    </row>
    <row r="35" spans="1:13" ht="14.1" customHeight="1" x14ac:dyDescent="0.2">
      <c r="A35" s="35" t="s">
        <v>122</v>
      </c>
      <c r="B35" s="36">
        <f t="shared" si="19"/>
        <v>1312.68</v>
      </c>
      <c r="C35" s="37">
        <f t="shared" ref="C35:C37" si="24">$G$34/12</f>
        <v>662.89750000000004</v>
      </c>
      <c r="D35" s="39">
        <f t="shared" si="20"/>
        <v>92.024999999999991</v>
      </c>
      <c r="E35" s="38">
        <f t="shared" ref="E35:E37" si="25">SUM($B$34:$D$34)</f>
        <v>2067.6025</v>
      </c>
      <c r="F35" s="37">
        <f t="shared" si="22"/>
        <v>19690.2</v>
      </c>
      <c r="G35" s="122">
        <f>$G$34</f>
        <v>7954.77</v>
      </c>
      <c r="H35" s="39">
        <f t="shared" si="21"/>
        <v>1104.3</v>
      </c>
      <c r="I35" s="37">
        <f t="shared" si="23"/>
        <v>589.86</v>
      </c>
      <c r="J35" s="40">
        <f>SUM($F$34:$I$34)</f>
        <v>29339.13</v>
      </c>
      <c r="K35" s="18"/>
      <c r="L35" s="37"/>
      <c r="M35" s="3"/>
    </row>
    <row r="36" spans="1:13" ht="14.1" customHeight="1" x14ac:dyDescent="0.2">
      <c r="A36" s="35" t="s">
        <v>123</v>
      </c>
      <c r="B36" s="36">
        <f t="shared" si="19"/>
        <v>1312.68</v>
      </c>
      <c r="C36" s="37">
        <f t="shared" si="24"/>
        <v>662.89750000000004</v>
      </c>
      <c r="D36" s="39">
        <f t="shared" si="20"/>
        <v>92.024999999999991</v>
      </c>
      <c r="E36" s="38">
        <f t="shared" si="25"/>
        <v>2067.6025</v>
      </c>
      <c r="F36" s="37">
        <f t="shared" si="22"/>
        <v>19690.2</v>
      </c>
      <c r="G36" s="122">
        <f t="shared" ref="G36" si="26">$G$34</f>
        <v>7954.77</v>
      </c>
      <c r="H36" s="39">
        <f t="shared" si="21"/>
        <v>1104.3</v>
      </c>
      <c r="I36" s="37">
        <f>$I$17</f>
        <v>393.34</v>
      </c>
      <c r="J36" s="40">
        <f>SUM($F$36:$I$36)</f>
        <v>29142.61</v>
      </c>
      <c r="K36" s="18"/>
      <c r="L36" s="37"/>
      <c r="M36" s="3"/>
    </row>
    <row r="37" spans="1:13" ht="14.1" customHeight="1" x14ac:dyDescent="0.2">
      <c r="A37" s="35" t="s">
        <v>124</v>
      </c>
      <c r="B37" s="36">
        <f t="shared" si="19"/>
        <v>1312.68</v>
      </c>
      <c r="C37" s="37">
        <f t="shared" si="24"/>
        <v>662.89750000000004</v>
      </c>
      <c r="D37" s="39">
        <f t="shared" si="20"/>
        <v>92.024999999999991</v>
      </c>
      <c r="E37" s="38">
        <f t="shared" si="25"/>
        <v>2067.6025</v>
      </c>
      <c r="F37" s="37">
        <f t="shared" si="22"/>
        <v>19690.2</v>
      </c>
      <c r="G37" s="122">
        <f>$G$34</f>
        <v>7954.77</v>
      </c>
      <c r="H37" s="39">
        <f t="shared" si="21"/>
        <v>1104.3</v>
      </c>
      <c r="I37" s="37">
        <f>$I$36</f>
        <v>393.34</v>
      </c>
      <c r="J37" s="40">
        <f>SUM($F$36:$I$36)</f>
        <v>29142.61</v>
      </c>
      <c r="K37" s="18"/>
      <c r="L37" s="37"/>
      <c r="M37" s="3"/>
    </row>
    <row r="38" spans="1:13" ht="14.1" customHeight="1" x14ac:dyDescent="0.2">
      <c r="A38" s="35" t="s">
        <v>125</v>
      </c>
      <c r="B38" s="36">
        <f t="shared" si="19"/>
        <v>1312.68</v>
      </c>
      <c r="C38" s="37">
        <f>$G$38/12</f>
        <v>529.85166666666669</v>
      </c>
      <c r="D38" s="39">
        <f t="shared" si="20"/>
        <v>92.024999999999991</v>
      </c>
      <c r="E38" s="38">
        <f>SUM($B$38:$D$38)</f>
        <v>1934.5566666666668</v>
      </c>
      <c r="F38" s="37">
        <f t="shared" si="22"/>
        <v>19690.2</v>
      </c>
      <c r="G38" s="122">
        <v>6358.22</v>
      </c>
      <c r="H38" s="39">
        <f t="shared" si="21"/>
        <v>1104.3</v>
      </c>
      <c r="I38" s="37">
        <f>$I$36</f>
        <v>393.34</v>
      </c>
      <c r="J38" s="40">
        <f>SUM($F$38:$I$38)</f>
        <v>27546.06</v>
      </c>
      <c r="K38" s="18"/>
      <c r="L38" s="37"/>
      <c r="M38" s="3"/>
    </row>
    <row r="39" spans="1:13" ht="14.1" customHeight="1" x14ac:dyDescent="0.2">
      <c r="A39" s="35" t="s">
        <v>126</v>
      </c>
      <c r="B39" s="36">
        <f t="shared" si="19"/>
        <v>1312.68</v>
      </c>
      <c r="C39" s="37">
        <f t="shared" ref="C39:C52" si="27">$G$38/12</f>
        <v>529.85166666666669</v>
      </c>
      <c r="D39" s="39">
        <f t="shared" si="20"/>
        <v>92.024999999999991</v>
      </c>
      <c r="E39" s="38">
        <f t="shared" ref="E39:E52" si="28">SUM($B$38:$D$38)</f>
        <v>1934.5566666666668</v>
      </c>
      <c r="F39" s="37">
        <f t="shared" si="22"/>
        <v>19690.2</v>
      </c>
      <c r="G39" s="122">
        <f>$G$38</f>
        <v>6358.22</v>
      </c>
      <c r="H39" s="39">
        <f t="shared" si="21"/>
        <v>1104.3</v>
      </c>
      <c r="I39" s="37">
        <f>$I$32</f>
        <v>589.86</v>
      </c>
      <c r="J39" s="40">
        <f>SUM($F$39:$I$39)</f>
        <v>27742.58</v>
      </c>
      <c r="K39" s="18"/>
      <c r="L39" s="37"/>
      <c r="M39" s="3"/>
    </row>
    <row r="40" spans="1:13" ht="14.1" customHeight="1" x14ac:dyDescent="0.2">
      <c r="A40" s="35" t="s">
        <v>127</v>
      </c>
      <c r="B40" s="36">
        <f t="shared" si="19"/>
        <v>1312.68</v>
      </c>
      <c r="C40" s="37">
        <f t="shared" si="27"/>
        <v>529.85166666666669</v>
      </c>
      <c r="D40" s="39">
        <f t="shared" si="20"/>
        <v>92.024999999999991</v>
      </c>
      <c r="E40" s="38">
        <f t="shared" si="28"/>
        <v>1934.5566666666668</v>
      </c>
      <c r="F40" s="37">
        <f t="shared" si="22"/>
        <v>19690.2</v>
      </c>
      <c r="G40" s="122">
        <f t="shared" ref="G40:G52" si="29">$G$38</f>
        <v>6358.22</v>
      </c>
      <c r="H40" s="39">
        <f t="shared" si="21"/>
        <v>1104.3</v>
      </c>
      <c r="I40" s="37">
        <f>$I$32</f>
        <v>589.86</v>
      </c>
      <c r="J40" s="40">
        <f>SUM($F$39:$I$39)</f>
        <v>27742.58</v>
      </c>
      <c r="K40" s="18"/>
      <c r="L40" s="37"/>
      <c r="M40" s="3"/>
    </row>
    <row r="41" spans="1:13" ht="14.1" customHeight="1" x14ac:dyDescent="0.2">
      <c r="A41" s="35" t="s">
        <v>128</v>
      </c>
      <c r="B41" s="36">
        <f t="shared" si="19"/>
        <v>1312.68</v>
      </c>
      <c r="C41" s="37">
        <f t="shared" si="27"/>
        <v>529.85166666666669</v>
      </c>
      <c r="D41" s="39">
        <f t="shared" si="20"/>
        <v>92.024999999999991</v>
      </c>
      <c r="E41" s="38">
        <f t="shared" si="28"/>
        <v>1934.5566666666668</v>
      </c>
      <c r="F41" s="37">
        <f t="shared" si="22"/>
        <v>19690.2</v>
      </c>
      <c r="G41" s="122">
        <f t="shared" si="29"/>
        <v>6358.22</v>
      </c>
      <c r="H41" s="39">
        <f t="shared" si="21"/>
        <v>1104.3</v>
      </c>
      <c r="I41" s="37">
        <f>$I$36</f>
        <v>393.34</v>
      </c>
      <c r="J41" s="40">
        <f>SUM($F$41:$I$41)</f>
        <v>27546.06</v>
      </c>
      <c r="K41" s="18"/>
      <c r="L41" s="37"/>
      <c r="M41" s="3"/>
    </row>
    <row r="42" spans="1:13" ht="14.1" customHeight="1" x14ac:dyDescent="0.2">
      <c r="A42" s="35" t="s">
        <v>129</v>
      </c>
      <c r="B42" s="36">
        <f t="shared" si="19"/>
        <v>1312.68</v>
      </c>
      <c r="C42" s="37">
        <f t="shared" si="27"/>
        <v>529.85166666666669</v>
      </c>
      <c r="D42" s="39">
        <f t="shared" si="20"/>
        <v>92.024999999999991</v>
      </c>
      <c r="E42" s="38">
        <f t="shared" si="28"/>
        <v>1934.5566666666668</v>
      </c>
      <c r="F42" s="37">
        <f t="shared" si="22"/>
        <v>19690.2</v>
      </c>
      <c r="G42" s="122">
        <f t="shared" si="29"/>
        <v>6358.22</v>
      </c>
      <c r="H42" s="39">
        <f t="shared" si="21"/>
        <v>1104.3</v>
      </c>
      <c r="I42" s="37">
        <f>$I$36</f>
        <v>393.34</v>
      </c>
      <c r="J42" s="40">
        <f>SUM($F$41:$I$41)</f>
        <v>27546.06</v>
      </c>
      <c r="K42" s="18"/>
      <c r="L42" s="37"/>
      <c r="M42" s="3"/>
    </row>
    <row r="43" spans="1:13" ht="14.1" customHeight="1" x14ac:dyDescent="0.2">
      <c r="A43" s="35" t="s">
        <v>130</v>
      </c>
      <c r="B43" s="36">
        <f t="shared" si="19"/>
        <v>1312.68</v>
      </c>
      <c r="C43" s="37">
        <f t="shared" si="27"/>
        <v>529.85166666666669</v>
      </c>
      <c r="D43" s="39">
        <f t="shared" si="20"/>
        <v>92.024999999999991</v>
      </c>
      <c r="E43" s="38">
        <f t="shared" si="28"/>
        <v>1934.5566666666668</v>
      </c>
      <c r="F43" s="37">
        <f t="shared" si="22"/>
        <v>19690.2</v>
      </c>
      <c r="G43" s="122">
        <f t="shared" si="29"/>
        <v>6358.22</v>
      </c>
      <c r="H43" s="39">
        <f t="shared" si="21"/>
        <v>1104.3</v>
      </c>
      <c r="I43" s="37">
        <f>$I$4</f>
        <v>294.94</v>
      </c>
      <c r="J43" s="40">
        <f>SUM($F$43:$I$43)</f>
        <v>27447.66</v>
      </c>
      <c r="K43" s="18"/>
      <c r="L43" s="37"/>
      <c r="M43" s="3"/>
    </row>
    <row r="44" spans="1:13" ht="14.1" customHeight="1" x14ac:dyDescent="0.2">
      <c r="A44" s="35" t="s">
        <v>131</v>
      </c>
      <c r="B44" s="36">
        <f t="shared" si="19"/>
        <v>1312.68</v>
      </c>
      <c r="C44" s="37">
        <f t="shared" si="27"/>
        <v>529.85166666666669</v>
      </c>
      <c r="D44" s="39">
        <f t="shared" si="20"/>
        <v>92.024999999999991</v>
      </c>
      <c r="E44" s="38">
        <f t="shared" si="28"/>
        <v>1934.5566666666668</v>
      </c>
      <c r="F44" s="37">
        <f t="shared" si="22"/>
        <v>19690.2</v>
      </c>
      <c r="G44" s="122">
        <f t="shared" si="29"/>
        <v>6358.22</v>
      </c>
      <c r="H44" s="39">
        <f t="shared" si="21"/>
        <v>1104.3</v>
      </c>
      <c r="I44" s="37">
        <f>$I$43</f>
        <v>294.94</v>
      </c>
      <c r="J44" s="40">
        <f t="shared" ref="J44:J45" si="30">SUM($F$43:$I$43)</f>
        <v>27447.66</v>
      </c>
      <c r="K44" s="18"/>
      <c r="L44" s="37"/>
      <c r="M44" s="3"/>
    </row>
    <row r="45" spans="1:13" ht="14.1" customHeight="1" x14ac:dyDescent="0.2">
      <c r="A45" s="35" t="s">
        <v>132</v>
      </c>
      <c r="B45" s="36">
        <f t="shared" si="19"/>
        <v>1312.68</v>
      </c>
      <c r="C45" s="37">
        <f t="shared" si="27"/>
        <v>529.85166666666669</v>
      </c>
      <c r="D45" s="39">
        <f t="shared" si="20"/>
        <v>92.024999999999991</v>
      </c>
      <c r="E45" s="38">
        <f t="shared" si="28"/>
        <v>1934.5566666666668</v>
      </c>
      <c r="F45" s="37">
        <f t="shared" si="22"/>
        <v>19690.2</v>
      </c>
      <c r="G45" s="122">
        <f t="shared" si="29"/>
        <v>6358.22</v>
      </c>
      <c r="H45" s="39">
        <f t="shared" si="21"/>
        <v>1104.3</v>
      </c>
      <c r="I45" s="37">
        <f>$I$43</f>
        <v>294.94</v>
      </c>
      <c r="J45" s="40">
        <f t="shared" si="30"/>
        <v>27447.66</v>
      </c>
      <c r="K45" s="18"/>
      <c r="L45" s="37"/>
      <c r="M45" s="3"/>
    </row>
    <row r="46" spans="1:13" ht="14.1" customHeight="1" x14ac:dyDescent="0.2">
      <c r="A46" s="35" t="s">
        <v>133</v>
      </c>
      <c r="B46" s="36">
        <f t="shared" si="19"/>
        <v>1312.68</v>
      </c>
      <c r="C46" s="37">
        <f t="shared" si="27"/>
        <v>529.85166666666669</v>
      </c>
      <c r="D46" s="39">
        <f t="shared" si="20"/>
        <v>92.024999999999991</v>
      </c>
      <c r="E46" s="38">
        <f t="shared" si="28"/>
        <v>1934.5566666666668</v>
      </c>
      <c r="F46" s="37">
        <f t="shared" si="22"/>
        <v>19690.2</v>
      </c>
      <c r="G46" s="122">
        <f t="shared" si="29"/>
        <v>6358.22</v>
      </c>
      <c r="H46" s="39">
        <f t="shared" si="21"/>
        <v>1104.3</v>
      </c>
      <c r="I46" s="37">
        <f>$I$36</f>
        <v>393.34</v>
      </c>
      <c r="J46" s="40">
        <f>SUM($F$41:$I$41)</f>
        <v>27546.06</v>
      </c>
      <c r="K46" s="18"/>
      <c r="L46" s="37"/>
      <c r="M46" s="3"/>
    </row>
    <row r="47" spans="1:13" ht="14.1" customHeight="1" x14ac:dyDescent="0.2">
      <c r="A47" s="35" t="s">
        <v>134</v>
      </c>
      <c r="B47" s="36">
        <f t="shared" si="19"/>
        <v>1312.68</v>
      </c>
      <c r="C47" s="37">
        <f t="shared" si="27"/>
        <v>529.85166666666669</v>
      </c>
      <c r="D47" s="39">
        <f t="shared" si="20"/>
        <v>92.024999999999991</v>
      </c>
      <c r="E47" s="38">
        <f t="shared" si="28"/>
        <v>1934.5566666666668</v>
      </c>
      <c r="F47" s="37">
        <f t="shared" si="22"/>
        <v>19690.2</v>
      </c>
      <c r="G47" s="122">
        <f t="shared" si="29"/>
        <v>6358.22</v>
      </c>
      <c r="H47" s="39">
        <f t="shared" si="21"/>
        <v>1104.3</v>
      </c>
      <c r="I47" s="37">
        <f>$I$43</f>
        <v>294.94</v>
      </c>
      <c r="J47" s="40">
        <f>SUM($F$43:$I$43)</f>
        <v>27447.66</v>
      </c>
      <c r="K47" s="18"/>
      <c r="L47" s="37"/>
      <c r="M47" s="3"/>
    </row>
    <row r="48" spans="1:13" ht="14.1" customHeight="1" x14ac:dyDescent="0.2">
      <c r="A48" s="35" t="s">
        <v>135</v>
      </c>
      <c r="B48" s="36">
        <f t="shared" si="19"/>
        <v>1312.68</v>
      </c>
      <c r="C48" s="37">
        <f t="shared" si="27"/>
        <v>529.85166666666669</v>
      </c>
      <c r="D48" s="39">
        <f t="shared" si="20"/>
        <v>92.024999999999991</v>
      </c>
      <c r="E48" s="38">
        <f t="shared" si="28"/>
        <v>1934.5566666666668</v>
      </c>
      <c r="F48" s="37">
        <f t="shared" si="22"/>
        <v>19690.2</v>
      </c>
      <c r="G48" s="122">
        <f t="shared" si="29"/>
        <v>6358.22</v>
      </c>
      <c r="H48" s="39">
        <f>$D$4*12</f>
        <v>1104.3</v>
      </c>
      <c r="I48" s="37">
        <f>$I$36</f>
        <v>393.34</v>
      </c>
      <c r="J48" s="40">
        <f>SUM($F$41:$I$41)</f>
        <v>27546.06</v>
      </c>
      <c r="K48" s="18"/>
      <c r="L48" s="37"/>
      <c r="M48" s="3"/>
    </row>
    <row r="49" spans="1:13" ht="14.1" customHeight="1" x14ac:dyDescent="0.2">
      <c r="A49" s="35" t="s">
        <v>136</v>
      </c>
      <c r="B49" s="36">
        <f t="shared" si="19"/>
        <v>1312.68</v>
      </c>
      <c r="C49" s="37">
        <f t="shared" si="27"/>
        <v>529.85166666666669</v>
      </c>
      <c r="D49" s="39">
        <f t="shared" si="20"/>
        <v>92.024999999999991</v>
      </c>
      <c r="E49" s="38">
        <f t="shared" si="28"/>
        <v>1934.5566666666668</v>
      </c>
      <c r="F49" s="37">
        <f t="shared" si="22"/>
        <v>19690.2</v>
      </c>
      <c r="G49" s="122">
        <f t="shared" si="29"/>
        <v>6358.22</v>
      </c>
      <c r="H49" s="39">
        <f t="shared" si="21"/>
        <v>1104.3</v>
      </c>
      <c r="I49" s="37">
        <f>$I$32</f>
        <v>589.86</v>
      </c>
      <c r="J49" s="40">
        <f>SUM($F$49:$I$49)</f>
        <v>27742.58</v>
      </c>
      <c r="K49" s="18"/>
      <c r="L49" s="37"/>
      <c r="M49" s="3"/>
    </row>
    <row r="50" spans="1:13" ht="14.1" customHeight="1" x14ac:dyDescent="0.2">
      <c r="A50" s="35" t="s">
        <v>137</v>
      </c>
      <c r="B50" s="36">
        <f t="shared" si="19"/>
        <v>1312.68</v>
      </c>
      <c r="C50" s="37">
        <f t="shared" si="27"/>
        <v>529.85166666666669</v>
      </c>
      <c r="D50" s="39">
        <f t="shared" si="20"/>
        <v>92.024999999999991</v>
      </c>
      <c r="E50" s="38">
        <f t="shared" si="28"/>
        <v>1934.5566666666668</v>
      </c>
      <c r="F50" s="37">
        <f t="shared" si="22"/>
        <v>19690.2</v>
      </c>
      <c r="G50" s="122">
        <f t="shared" si="29"/>
        <v>6358.22</v>
      </c>
      <c r="H50" s="39">
        <f t="shared" si="21"/>
        <v>1104.3</v>
      </c>
      <c r="I50" s="37">
        <f>$I$36</f>
        <v>393.34</v>
      </c>
      <c r="J50" s="40">
        <f>SUM($F$41:$I$41)</f>
        <v>27546.06</v>
      </c>
      <c r="K50" s="18"/>
      <c r="L50" s="37"/>
      <c r="M50" s="3"/>
    </row>
    <row r="51" spans="1:13" ht="14.1" customHeight="1" x14ac:dyDescent="0.2">
      <c r="A51" s="35" t="s">
        <v>138</v>
      </c>
      <c r="B51" s="36">
        <f t="shared" si="19"/>
        <v>1312.68</v>
      </c>
      <c r="C51" s="37">
        <f t="shared" si="27"/>
        <v>529.85166666666669</v>
      </c>
      <c r="D51" s="39">
        <f t="shared" si="20"/>
        <v>92.024999999999991</v>
      </c>
      <c r="E51" s="38">
        <f t="shared" si="28"/>
        <v>1934.5566666666668</v>
      </c>
      <c r="F51" s="37">
        <f t="shared" si="22"/>
        <v>19690.2</v>
      </c>
      <c r="G51" s="122">
        <f t="shared" si="29"/>
        <v>6358.22</v>
      </c>
      <c r="H51" s="39">
        <f t="shared" si="21"/>
        <v>1104.3</v>
      </c>
      <c r="I51" s="37">
        <f>$I$43</f>
        <v>294.94</v>
      </c>
      <c r="J51" s="40">
        <f>SUM($F$43:$I$43)</f>
        <v>27447.66</v>
      </c>
      <c r="K51" s="18"/>
      <c r="L51" s="37"/>
      <c r="M51" s="3"/>
    </row>
    <row r="52" spans="1:13" ht="14.1" customHeight="1" x14ac:dyDescent="0.2">
      <c r="A52" s="35" t="s">
        <v>139</v>
      </c>
      <c r="B52" s="36">
        <f t="shared" si="19"/>
        <v>1312.68</v>
      </c>
      <c r="C52" s="37">
        <f t="shared" si="27"/>
        <v>529.85166666666669</v>
      </c>
      <c r="D52" s="39">
        <f t="shared" si="20"/>
        <v>92.024999999999991</v>
      </c>
      <c r="E52" s="38">
        <f t="shared" si="28"/>
        <v>1934.5566666666668</v>
      </c>
      <c r="F52" s="37">
        <f t="shared" si="22"/>
        <v>19690.2</v>
      </c>
      <c r="G52" s="122">
        <f t="shared" si="29"/>
        <v>6358.22</v>
      </c>
      <c r="H52" s="39">
        <f t="shared" si="21"/>
        <v>1104.3</v>
      </c>
      <c r="I52" s="37">
        <f>$I$43</f>
        <v>294.94</v>
      </c>
      <c r="J52" s="40">
        <f>SUM($F$43:$I$43)</f>
        <v>27447.66</v>
      </c>
      <c r="K52" s="18"/>
      <c r="L52" s="37"/>
      <c r="M52" s="3"/>
    </row>
    <row r="53" spans="1:13" ht="14.1" customHeight="1" x14ac:dyDescent="0.2">
      <c r="A53" s="35" t="s">
        <v>140</v>
      </c>
      <c r="B53" s="36">
        <f t="shared" si="19"/>
        <v>1312.68</v>
      </c>
      <c r="C53" s="37">
        <f>$G$34/12</f>
        <v>662.89750000000004</v>
      </c>
      <c r="D53" s="39">
        <f t="shared" si="20"/>
        <v>92.024999999999991</v>
      </c>
      <c r="E53" s="38">
        <f>SUM($B$53:$D$53)</f>
        <v>2067.6025</v>
      </c>
      <c r="F53" s="37">
        <f t="shared" si="22"/>
        <v>19690.2</v>
      </c>
      <c r="G53" s="122">
        <f>$G$34</f>
        <v>7954.77</v>
      </c>
      <c r="H53" s="39">
        <f t="shared" si="21"/>
        <v>1104.3</v>
      </c>
      <c r="I53" s="37">
        <f>$I$36</f>
        <v>393.34</v>
      </c>
      <c r="J53" s="40">
        <f>SUM($F$36:$I$36)</f>
        <v>29142.61</v>
      </c>
      <c r="K53" s="18"/>
      <c r="L53" s="37"/>
      <c r="M53" s="3"/>
    </row>
    <row r="54" spans="1:13" ht="14.1" customHeight="1" x14ac:dyDescent="0.2">
      <c r="A54" s="35" t="s">
        <v>141</v>
      </c>
      <c r="B54" s="36">
        <f t="shared" si="19"/>
        <v>1312.68</v>
      </c>
      <c r="C54" s="37">
        <f>$G$34/12</f>
        <v>662.89750000000004</v>
      </c>
      <c r="D54" s="39">
        <f t="shared" si="20"/>
        <v>92.024999999999991</v>
      </c>
      <c r="E54" s="38">
        <f>SUM($B$53:$D$53)</f>
        <v>2067.6025</v>
      </c>
      <c r="F54" s="37">
        <f t="shared" si="22"/>
        <v>19690.2</v>
      </c>
      <c r="G54" s="122">
        <f>$G$34</f>
        <v>7954.77</v>
      </c>
      <c r="H54" s="39">
        <f t="shared" si="21"/>
        <v>1104.3</v>
      </c>
      <c r="I54" s="37">
        <f>$I$43</f>
        <v>294.94</v>
      </c>
      <c r="J54" s="40">
        <f>SUM($F$54:$I$54)</f>
        <v>29044.21</v>
      </c>
      <c r="K54" s="18"/>
      <c r="L54" s="37"/>
      <c r="M54" s="3"/>
    </row>
    <row r="55" spans="1:13" ht="14.1" customHeight="1" x14ac:dyDescent="0.2">
      <c r="A55" s="35" t="s">
        <v>142</v>
      </c>
      <c r="B55" s="36">
        <f t="shared" si="19"/>
        <v>1312.68</v>
      </c>
      <c r="C55" s="37">
        <f>$G$38/12</f>
        <v>529.85166666666669</v>
      </c>
      <c r="D55" s="39">
        <f t="shared" si="20"/>
        <v>92.024999999999991</v>
      </c>
      <c r="E55" s="38">
        <f>SUM($B$38:$D$38)</f>
        <v>1934.5566666666668</v>
      </c>
      <c r="F55" s="37">
        <f t="shared" si="22"/>
        <v>19690.2</v>
      </c>
      <c r="G55" s="122">
        <f>$G$38</f>
        <v>6358.22</v>
      </c>
      <c r="H55" s="39">
        <f t="shared" si="21"/>
        <v>1104.3</v>
      </c>
      <c r="I55" s="37" t="s">
        <v>233</v>
      </c>
      <c r="J55" s="40">
        <f>SUM($F$43:$I$43)</f>
        <v>27447.66</v>
      </c>
      <c r="K55" s="18"/>
      <c r="L55" s="37"/>
      <c r="M55" s="3"/>
    </row>
    <row r="56" spans="1:13" ht="14.1" customHeight="1" x14ac:dyDescent="0.2">
      <c r="A56" s="35"/>
      <c r="B56" s="42"/>
      <c r="C56" s="42"/>
      <c r="D56" s="43"/>
      <c r="E56" s="44"/>
      <c r="F56" s="37"/>
      <c r="G56" s="45"/>
      <c r="H56" s="43"/>
      <c r="I56" s="42"/>
      <c r="J56" s="46"/>
      <c r="K56" s="18"/>
      <c r="L56" s="42"/>
      <c r="M56" s="3"/>
    </row>
    <row r="57" spans="1:13" ht="14.1" customHeight="1" x14ac:dyDescent="0.2">
      <c r="A57" s="47" t="s">
        <v>85</v>
      </c>
      <c r="B57" s="46" t="s">
        <v>4</v>
      </c>
      <c r="C57" s="46" t="s">
        <v>86</v>
      </c>
      <c r="D57" s="46" t="s">
        <v>87</v>
      </c>
      <c r="E57" s="46" t="s">
        <v>69</v>
      </c>
      <c r="F57" s="46" t="s">
        <v>4</v>
      </c>
      <c r="G57" s="46" t="s">
        <v>86</v>
      </c>
      <c r="H57" s="46" t="s">
        <v>87</v>
      </c>
      <c r="I57" s="46" t="s">
        <v>88</v>
      </c>
      <c r="J57" s="46" t="s">
        <v>69</v>
      </c>
      <c r="K57" s="46" t="s">
        <v>89</v>
      </c>
      <c r="L57" s="46" t="s">
        <v>90</v>
      </c>
      <c r="M57" s="3"/>
    </row>
    <row r="58" spans="1:13" ht="14.1" customHeight="1" x14ac:dyDescent="0.2">
      <c r="A58" s="47" t="s">
        <v>143</v>
      </c>
      <c r="B58" s="46" t="s">
        <v>92</v>
      </c>
      <c r="C58" s="46" t="s">
        <v>92</v>
      </c>
      <c r="D58" s="46" t="s">
        <v>92</v>
      </c>
      <c r="E58" s="46" t="s">
        <v>92</v>
      </c>
      <c r="F58" s="46" t="s">
        <v>93</v>
      </c>
      <c r="G58" s="46" t="s">
        <v>93</v>
      </c>
      <c r="H58" s="46" t="s">
        <v>93</v>
      </c>
      <c r="I58" s="46" t="s">
        <v>93</v>
      </c>
      <c r="J58" s="46" t="s">
        <v>93</v>
      </c>
      <c r="K58" s="46">
        <f>K3</f>
        <v>2023</v>
      </c>
      <c r="L58" s="46" t="s">
        <v>94</v>
      </c>
      <c r="M58" s="3"/>
    </row>
    <row r="59" spans="1:13" ht="14.1" customHeight="1" x14ac:dyDescent="0.2">
      <c r="A59" s="35" t="s">
        <v>144</v>
      </c>
      <c r="B59" s="36">
        <f>$F$59/15</f>
        <v>1148.3166666666666</v>
      </c>
      <c r="C59" s="37">
        <f>$G$59/12</f>
        <v>361.10750000000002</v>
      </c>
      <c r="D59" s="39">
        <f>$H$4/12</f>
        <v>92.024999999999991</v>
      </c>
      <c r="E59" s="38">
        <f>SUM($B$59:$D$59)</f>
        <v>1601.4491666666668</v>
      </c>
      <c r="F59" s="37">
        <v>17224.75</v>
      </c>
      <c r="G59" s="122">
        <v>4333.29</v>
      </c>
      <c r="H59" s="39">
        <f>$D$4*12</f>
        <v>1104.3</v>
      </c>
      <c r="I59" s="37">
        <f>$I$32</f>
        <v>589.86</v>
      </c>
      <c r="J59" s="40">
        <f>SUM($F$59:$I$59)</f>
        <v>23252.2</v>
      </c>
      <c r="K59" s="121">
        <f>K32</f>
        <v>29.78</v>
      </c>
      <c r="L59" s="37">
        <v>0</v>
      </c>
      <c r="M59" s="3"/>
    </row>
    <row r="60" spans="1:13" ht="14.1" customHeight="1" x14ac:dyDescent="0.2">
      <c r="A60" s="35" t="s">
        <v>145</v>
      </c>
      <c r="B60" s="36">
        <f t="shared" ref="B60:B75" si="31">$F$59/15</f>
        <v>1148.3166666666666</v>
      </c>
      <c r="C60" s="37">
        <f t="shared" ref="C60:C75" si="32">$G$59/12</f>
        <v>361.10750000000002</v>
      </c>
      <c r="D60" s="39">
        <f t="shared" ref="D60:D75" si="33">$H$4/12</f>
        <v>92.024999999999991</v>
      </c>
      <c r="E60" s="38">
        <f t="shared" ref="E60:E75" si="34">SUM($B$59:$D$59)</f>
        <v>1601.4491666666668</v>
      </c>
      <c r="F60" s="37">
        <f>$F$59</f>
        <v>17224.75</v>
      </c>
      <c r="G60" s="122">
        <f>$G$59</f>
        <v>4333.29</v>
      </c>
      <c r="H60" s="39">
        <f t="shared" ref="H60:H75" si="35">$D$4*12</f>
        <v>1104.3</v>
      </c>
      <c r="I60" s="37">
        <f>$I$32</f>
        <v>589.86</v>
      </c>
      <c r="J60" s="40">
        <f>SUM($F$59:$I$59)</f>
        <v>23252.2</v>
      </c>
      <c r="K60" s="48" t="s">
        <v>89</v>
      </c>
      <c r="L60" s="48" t="s">
        <v>90</v>
      </c>
      <c r="M60" s="3"/>
    </row>
    <row r="61" spans="1:13" ht="14.1" customHeight="1" x14ac:dyDescent="0.2">
      <c r="A61" s="35" t="s">
        <v>146</v>
      </c>
      <c r="B61" s="36">
        <f t="shared" si="31"/>
        <v>1148.3166666666666</v>
      </c>
      <c r="C61" s="37">
        <f t="shared" si="32"/>
        <v>361.10750000000002</v>
      </c>
      <c r="D61" s="39">
        <f t="shared" si="33"/>
        <v>92.024999999999991</v>
      </c>
      <c r="E61" s="38">
        <f t="shared" si="34"/>
        <v>1601.4491666666668</v>
      </c>
      <c r="F61" s="37">
        <f t="shared" ref="F61:F75" si="36">$F$59</f>
        <v>17224.75</v>
      </c>
      <c r="G61" s="122">
        <f t="shared" ref="G61:G75" si="37">$G$59</f>
        <v>4333.29</v>
      </c>
      <c r="H61" s="39">
        <f t="shared" si="35"/>
        <v>1104.3</v>
      </c>
      <c r="I61" s="37">
        <f>$I$32</f>
        <v>589.86</v>
      </c>
      <c r="J61" s="40">
        <f>SUM($F$59:$I$59)</f>
        <v>23252.2</v>
      </c>
      <c r="K61" s="48">
        <f>K3</f>
        <v>2023</v>
      </c>
      <c r="L61" s="48" t="s">
        <v>94</v>
      </c>
      <c r="M61" s="3"/>
    </row>
    <row r="62" spans="1:13" ht="14.1" customHeight="1" x14ac:dyDescent="0.2">
      <c r="A62" s="35" t="s">
        <v>147</v>
      </c>
      <c r="B62" s="36">
        <f t="shared" si="31"/>
        <v>1148.3166666666666</v>
      </c>
      <c r="C62" s="37">
        <f t="shared" si="32"/>
        <v>361.10750000000002</v>
      </c>
      <c r="D62" s="39">
        <f t="shared" si="33"/>
        <v>92.024999999999991</v>
      </c>
      <c r="E62" s="38">
        <f t="shared" si="34"/>
        <v>1601.4491666666668</v>
      </c>
      <c r="F62" s="37">
        <f t="shared" si="36"/>
        <v>17224.75</v>
      </c>
      <c r="G62" s="122">
        <f t="shared" si="37"/>
        <v>4333.29</v>
      </c>
      <c r="H62" s="39">
        <f t="shared" si="35"/>
        <v>1104.3</v>
      </c>
      <c r="I62" s="37">
        <f>$I$17</f>
        <v>393.34</v>
      </c>
      <c r="J62" s="40">
        <f>SUM($F$62:$I$62)</f>
        <v>23055.68</v>
      </c>
      <c r="K62" s="123">
        <v>19.89</v>
      </c>
      <c r="L62" s="37">
        <v>0</v>
      </c>
      <c r="M62" s="3"/>
    </row>
    <row r="63" spans="1:13" ht="14.1" customHeight="1" x14ac:dyDescent="0.2">
      <c r="A63" s="35" t="s">
        <v>148</v>
      </c>
      <c r="B63" s="36">
        <f t="shared" si="31"/>
        <v>1148.3166666666666</v>
      </c>
      <c r="C63" s="37">
        <f t="shared" si="32"/>
        <v>361.10750000000002</v>
      </c>
      <c r="D63" s="39">
        <f t="shared" si="33"/>
        <v>92.024999999999991</v>
      </c>
      <c r="E63" s="38">
        <f t="shared" si="34"/>
        <v>1601.4491666666668</v>
      </c>
      <c r="F63" s="37">
        <f t="shared" si="36"/>
        <v>17224.75</v>
      </c>
      <c r="G63" s="122">
        <f t="shared" si="37"/>
        <v>4333.29</v>
      </c>
      <c r="H63" s="39">
        <f t="shared" si="35"/>
        <v>1104.3</v>
      </c>
      <c r="I63" s="37">
        <f>$I$62</f>
        <v>393.34</v>
      </c>
      <c r="J63" s="40">
        <f>SUM($F$62:$I$62)</f>
        <v>23055.68</v>
      </c>
      <c r="K63" s="18"/>
      <c r="L63" s="37"/>
      <c r="M63" s="3"/>
    </row>
    <row r="64" spans="1:13" ht="14.1" customHeight="1" x14ac:dyDescent="0.2">
      <c r="A64" s="35" t="s">
        <v>149</v>
      </c>
      <c r="B64" s="36">
        <f t="shared" si="31"/>
        <v>1148.3166666666666</v>
      </c>
      <c r="C64" s="37">
        <f t="shared" si="32"/>
        <v>361.10750000000002</v>
      </c>
      <c r="D64" s="39">
        <f t="shared" si="33"/>
        <v>92.024999999999991</v>
      </c>
      <c r="E64" s="38">
        <f t="shared" si="34"/>
        <v>1601.4491666666668</v>
      </c>
      <c r="F64" s="37">
        <f t="shared" si="36"/>
        <v>17224.75</v>
      </c>
      <c r="G64" s="122">
        <f t="shared" si="37"/>
        <v>4333.29</v>
      </c>
      <c r="H64" s="39">
        <f t="shared" si="35"/>
        <v>1104.3</v>
      </c>
      <c r="I64" s="37">
        <f>$I$62</f>
        <v>393.34</v>
      </c>
      <c r="J64" s="40">
        <f>SUM($F$62:$I$62)</f>
        <v>23055.68</v>
      </c>
      <c r="K64" s="18"/>
      <c r="L64" s="37"/>
      <c r="M64" s="3"/>
    </row>
    <row r="65" spans="1:13" ht="14.1" customHeight="1" x14ac:dyDescent="0.2">
      <c r="A65" s="35" t="s">
        <v>150</v>
      </c>
      <c r="B65" s="36">
        <f t="shared" si="31"/>
        <v>1148.3166666666666</v>
      </c>
      <c r="C65" s="37">
        <f t="shared" si="32"/>
        <v>361.10750000000002</v>
      </c>
      <c r="D65" s="39">
        <f t="shared" si="33"/>
        <v>92.024999999999991</v>
      </c>
      <c r="E65" s="38">
        <f t="shared" si="34"/>
        <v>1601.4491666666668</v>
      </c>
      <c r="F65" s="37">
        <f t="shared" si="36"/>
        <v>17224.75</v>
      </c>
      <c r="G65" s="122">
        <f t="shared" si="37"/>
        <v>4333.29</v>
      </c>
      <c r="H65" s="39">
        <f t="shared" si="35"/>
        <v>1104.3</v>
      </c>
      <c r="I65" s="37">
        <f>$I$32</f>
        <v>589.86</v>
      </c>
      <c r="J65" s="40">
        <f>SUM($F$59:$I$59)</f>
        <v>23252.2</v>
      </c>
      <c r="K65" s="18"/>
      <c r="L65" s="37"/>
      <c r="M65" s="3"/>
    </row>
    <row r="66" spans="1:13" ht="14.1" customHeight="1" x14ac:dyDescent="0.2">
      <c r="A66" s="35" t="s">
        <v>151</v>
      </c>
      <c r="B66" s="36">
        <f t="shared" si="31"/>
        <v>1148.3166666666666</v>
      </c>
      <c r="C66" s="37">
        <f t="shared" si="32"/>
        <v>361.10750000000002</v>
      </c>
      <c r="D66" s="39">
        <f t="shared" si="33"/>
        <v>92.024999999999991</v>
      </c>
      <c r="E66" s="38">
        <f t="shared" si="34"/>
        <v>1601.4491666666668</v>
      </c>
      <c r="F66" s="37">
        <f t="shared" si="36"/>
        <v>17224.75</v>
      </c>
      <c r="G66" s="122">
        <f t="shared" si="37"/>
        <v>4333.29</v>
      </c>
      <c r="H66" s="39">
        <f t="shared" si="35"/>
        <v>1104.3</v>
      </c>
      <c r="I66" s="37">
        <f>$I$62</f>
        <v>393.34</v>
      </c>
      <c r="J66" s="40">
        <f>SUM($F$62:$I$62)</f>
        <v>23055.68</v>
      </c>
      <c r="K66" s="18"/>
      <c r="L66" s="37"/>
      <c r="M66" s="3"/>
    </row>
    <row r="67" spans="1:13" ht="14.1" customHeight="1" x14ac:dyDescent="0.2">
      <c r="A67" s="35" t="s">
        <v>152</v>
      </c>
      <c r="B67" s="36">
        <f t="shared" si="31"/>
        <v>1148.3166666666666</v>
      </c>
      <c r="C67" s="37">
        <f t="shared" si="32"/>
        <v>361.10750000000002</v>
      </c>
      <c r="D67" s="39">
        <f t="shared" si="33"/>
        <v>92.024999999999991</v>
      </c>
      <c r="E67" s="38">
        <f t="shared" si="34"/>
        <v>1601.4491666666668</v>
      </c>
      <c r="F67" s="37">
        <f t="shared" si="36"/>
        <v>17224.75</v>
      </c>
      <c r="G67" s="122">
        <f t="shared" si="37"/>
        <v>4333.29</v>
      </c>
      <c r="H67" s="39">
        <f t="shared" si="35"/>
        <v>1104.3</v>
      </c>
      <c r="I67" s="37">
        <f>$I$32</f>
        <v>589.86</v>
      </c>
      <c r="J67" s="40">
        <f>SUM($F$59:$I$59)</f>
        <v>23252.2</v>
      </c>
      <c r="K67" s="18"/>
      <c r="L67" s="37"/>
      <c r="M67" s="3"/>
    </row>
    <row r="68" spans="1:13" ht="14.1" customHeight="1" x14ac:dyDescent="0.2">
      <c r="A68" s="35" t="s">
        <v>153</v>
      </c>
      <c r="B68" s="36">
        <f t="shared" si="31"/>
        <v>1148.3166666666666</v>
      </c>
      <c r="C68" s="37">
        <f t="shared" si="32"/>
        <v>361.10750000000002</v>
      </c>
      <c r="D68" s="39">
        <f t="shared" si="33"/>
        <v>92.024999999999991</v>
      </c>
      <c r="E68" s="38">
        <f t="shared" si="34"/>
        <v>1601.4491666666668</v>
      </c>
      <c r="F68" s="37">
        <f t="shared" si="36"/>
        <v>17224.75</v>
      </c>
      <c r="G68" s="122">
        <f t="shared" si="37"/>
        <v>4333.29</v>
      </c>
      <c r="H68" s="39">
        <f t="shared" si="35"/>
        <v>1104.3</v>
      </c>
      <c r="I68" s="37">
        <f>$I$62</f>
        <v>393.34</v>
      </c>
      <c r="J68" s="40">
        <f>SUM($F$62:$I$62)</f>
        <v>23055.68</v>
      </c>
      <c r="K68" s="18"/>
      <c r="L68" s="37"/>
      <c r="M68" s="3"/>
    </row>
    <row r="69" spans="1:13" ht="14.1" customHeight="1" x14ac:dyDescent="0.2">
      <c r="A69" s="35" t="s">
        <v>154</v>
      </c>
      <c r="B69" s="36">
        <f t="shared" si="31"/>
        <v>1148.3166666666666</v>
      </c>
      <c r="C69" s="37">
        <f t="shared" si="32"/>
        <v>361.10750000000002</v>
      </c>
      <c r="D69" s="39">
        <f t="shared" si="33"/>
        <v>92.024999999999991</v>
      </c>
      <c r="E69" s="38">
        <f t="shared" si="34"/>
        <v>1601.4491666666668</v>
      </c>
      <c r="F69" s="37">
        <f t="shared" si="36"/>
        <v>17224.75</v>
      </c>
      <c r="G69" s="122">
        <f t="shared" si="37"/>
        <v>4333.29</v>
      </c>
      <c r="H69" s="39">
        <f t="shared" si="35"/>
        <v>1104.3</v>
      </c>
      <c r="I69" s="37">
        <f>$I$62</f>
        <v>393.34</v>
      </c>
      <c r="J69" s="40">
        <f>SUM($F$62:$I$62)</f>
        <v>23055.68</v>
      </c>
      <c r="K69" s="18"/>
      <c r="L69" s="37"/>
      <c r="M69" s="3"/>
    </row>
    <row r="70" spans="1:13" ht="14.1" customHeight="1" x14ac:dyDescent="0.2">
      <c r="A70" s="35" t="s">
        <v>155</v>
      </c>
      <c r="B70" s="36">
        <f t="shared" si="31"/>
        <v>1148.3166666666666</v>
      </c>
      <c r="C70" s="37">
        <f t="shared" si="32"/>
        <v>361.10750000000002</v>
      </c>
      <c r="D70" s="39">
        <f t="shared" si="33"/>
        <v>92.024999999999991</v>
      </c>
      <c r="E70" s="38">
        <f t="shared" si="34"/>
        <v>1601.4491666666668</v>
      </c>
      <c r="F70" s="37">
        <f t="shared" si="36"/>
        <v>17224.75</v>
      </c>
      <c r="G70" s="122">
        <f t="shared" si="37"/>
        <v>4333.29</v>
      </c>
      <c r="H70" s="39">
        <f t="shared" si="35"/>
        <v>1104.3</v>
      </c>
      <c r="I70" s="37">
        <f>$I$32</f>
        <v>589.86</v>
      </c>
      <c r="J70" s="40">
        <f>SUM($F$59:$I$59)</f>
        <v>23252.2</v>
      </c>
      <c r="K70" s="18"/>
      <c r="L70" s="37"/>
      <c r="M70" s="3"/>
    </row>
    <row r="71" spans="1:13" ht="14.1" customHeight="1" x14ac:dyDescent="0.2">
      <c r="A71" s="35" t="s">
        <v>156</v>
      </c>
      <c r="B71" s="36">
        <f t="shared" si="31"/>
        <v>1148.3166666666666</v>
      </c>
      <c r="C71" s="37">
        <f t="shared" si="32"/>
        <v>361.10750000000002</v>
      </c>
      <c r="D71" s="39">
        <f t="shared" si="33"/>
        <v>92.024999999999991</v>
      </c>
      <c r="E71" s="38">
        <f t="shared" si="34"/>
        <v>1601.4491666666668</v>
      </c>
      <c r="F71" s="37">
        <f t="shared" si="36"/>
        <v>17224.75</v>
      </c>
      <c r="G71" s="122">
        <f t="shared" si="37"/>
        <v>4333.29</v>
      </c>
      <c r="H71" s="39">
        <f t="shared" si="35"/>
        <v>1104.3</v>
      </c>
      <c r="I71" s="37">
        <f>$I$32</f>
        <v>589.86</v>
      </c>
      <c r="J71" s="40">
        <f>SUM($F$59:$I$59)</f>
        <v>23252.2</v>
      </c>
      <c r="K71" s="18"/>
      <c r="L71" s="37"/>
      <c r="M71" s="3"/>
    </row>
    <row r="72" spans="1:13" ht="14.1" customHeight="1" x14ac:dyDescent="0.2">
      <c r="A72" s="35" t="s">
        <v>157</v>
      </c>
      <c r="B72" s="36">
        <f t="shared" si="31"/>
        <v>1148.3166666666666</v>
      </c>
      <c r="C72" s="37">
        <f t="shared" si="32"/>
        <v>361.10750000000002</v>
      </c>
      <c r="D72" s="39">
        <f t="shared" si="33"/>
        <v>92.024999999999991</v>
      </c>
      <c r="E72" s="38">
        <f t="shared" si="34"/>
        <v>1601.4491666666668</v>
      </c>
      <c r="F72" s="37">
        <f t="shared" si="36"/>
        <v>17224.75</v>
      </c>
      <c r="G72" s="122">
        <f t="shared" si="37"/>
        <v>4333.29</v>
      </c>
      <c r="H72" s="39">
        <f t="shared" si="35"/>
        <v>1104.3</v>
      </c>
      <c r="I72" s="37">
        <f>$I$62</f>
        <v>393.34</v>
      </c>
      <c r="J72" s="40">
        <f>SUM($F$62:$I$62)</f>
        <v>23055.68</v>
      </c>
      <c r="K72" s="18"/>
      <c r="L72" s="37"/>
      <c r="M72" s="3"/>
    </row>
    <row r="73" spans="1:13" ht="14.1" customHeight="1" x14ac:dyDescent="0.2">
      <c r="A73" s="35" t="s">
        <v>158</v>
      </c>
      <c r="B73" s="36">
        <f t="shared" si="31"/>
        <v>1148.3166666666666</v>
      </c>
      <c r="C73" s="37">
        <f t="shared" si="32"/>
        <v>361.10750000000002</v>
      </c>
      <c r="D73" s="39">
        <f t="shared" si="33"/>
        <v>92.024999999999991</v>
      </c>
      <c r="E73" s="38">
        <f t="shared" si="34"/>
        <v>1601.4491666666668</v>
      </c>
      <c r="F73" s="37">
        <f t="shared" si="36"/>
        <v>17224.75</v>
      </c>
      <c r="G73" s="122">
        <f t="shared" si="37"/>
        <v>4333.29</v>
      </c>
      <c r="H73" s="39">
        <f t="shared" si="35"/>
        <v>1104.3</v>
      </c>
      <c r="I73" s="37">
        <f>$I$32</f>
        <v>589.86</v>
      </c>
      <c r="J73" s="40">
        <f>SUM($F$59:$I$59)</f>
        <v>23252.2</v>
      </c>
      <c r="K73" s="18"/>
      <c r="L73" s="37"/>
      <c r="M73" s="3"/>
    </row>
    <row r="74" spans="1:13" ht="14.1" customHeight="1" x14ac:dyDescent="0.2">
      <c r="A74" s="35" t="s">
        <v>159</v>
      </c>
      <c r="B74" s="36">
        <f t="shared" si="31"/>
        <v>1148.3166666666666</v>
      </c>
      <c r="C74" s="37">
        <f t="shared" si="32"/>
        <v>361.10750000000002</v>
      </c>
      <c r="D74" s="39">
        <f t="shared" si="33"/>
        <v>92.024999999999991</v>
      </c>
      <c r="E74" s="38">
        <f t="shared" si="34"/>
        <v>1601.4491666666668</v>
      </c>
      <c r="F74" s="37">
        <f t="shared" si="36"/>
        <v>17224.75</v>
      </c>
      <c r="G74" s="122">
        <f t="shared" si="37"/>
        <v>4333.29</v>
      </c>
      <c r="H74" s="39">
        <f t="shared" si="35"/>
        <v>1104.3</v>
      </c>
      <c r="I74" s="37">
        <f>$I$4</f>
        <v>294.94</v>
      </c>
      <c r="J74" s="40">
        <f>SUM($F$74:$I$74)</f>
        <v>22957.279999999999</v>
      </c>
      <c r="K74" s="18"/>
      <c r="L74" s="37"/>
      <c r="M74" s="3"/>
    </row>
    <row r="75" spans="1:13" ht="14.1" customHeight="1" x14ac:dyDescent="0.2">
      <c r="A75" s="35" t="s">
        <v>160</v>
      </c>
      <c r="B75" s="36">
        <f t="shared" si="31"/>
        <v>1148.3166666666666</v>
      </c>
      <c r="C75" s="37">
        <f t="shared" si="32"/>
        <v>361.10750000000002</v>
      </c>
      <c r="D75" s="39">
        <f t="shared" si="33"/>
        <v>92.024999999999991</v>
      </c>
      <c r="E75" s="38">
        <f t="shared" si="34"/>
        <v>1601.4491666666668</v>
      </c>
      <c r="F75" s="37">
        <f t="shared" si="36"/>
        <v>17224.75</v>
      </c>
      <c r="G75" s="122">
        <f t="shared" si="37"/>
        <v>4333.29</v>
      </c>
      <c r="H75" s="39">
        <f t="shared" si="35"/>
        <v>1104.3</v>
      </c>
      <c r="I75" s="37">
        <f>$I$74</f>
        <v>294.94</v>
      </c>
      <c r="J75" s="40">
        <f>SUM($F$74:$I$74)</f>
        <v>22957.279999999999</v>
      </c>
      <c r="K75" s="18"/>
      <c r="L75" s="37"/>
      <c r="M75" s="3"/>
    </row>
    <row r="76" spans="1:13" ht="14.1" customHeight="1" x14ac:dyDescent="0.2">
      <c r="A76" s="35"/>
      <c r="B76" s="36"/>
      <c r="C76" s="37"/>
      <c r="D76" s="39"/>
      <c r="E76" s="38"/>
      <c r="F76" s="37"/>
      <c r="G76" s="122"/>
      <c r="H76" s="39"/>
      <c r="I76" s="37"/>
      <c r="J76" s="40"/>
      <c r="K76" s="18"/>
      <c r="L76" s="37"/>
      <c r="M76" s="3"/>
    </row>
    <row r="77" spans="1:13" ht="14.1" customHeight="1" x14ac:dyDescent="0.2">
      <c r="A77" s="35"/>
      <c r="B77" s="36"/>
      <c r="C77" s="37"/>
      <c r="D77" s="39"/>
      <c r="E77" s="38"/>
      <c r="F77" s="37"/>
      <c r="G77" s="122"/>
      <c r="H77" s="39"/>
      <c r="I77" s="37"/>
      <c r="J77" s="40"/>
      <c r="K77" s="18"/>
      <c r="L77" s="37"/>
      <c r="M77" s="3"/>
    </row>
    <row r="78" spans="1:13" ht="14.1" customHeight="1" x14ac:dyDescent="0.2">
      <c r="A78" s="35"/>
      <c r="B78" s="42"/>
      <c r="C78" s="42"/>
      <c r="D78" s="43"/>
      <c r="E78" s="44"/>
      <c r="F78" s="37"/>
      <c r="G78" s="49"/>
      <c r="H78" s="43"/>
      <c r="I78" s="42"/>
      <c r="J78" s="46"/>
      <c r="K78" s="18"/>
      <c r="L78" s="37"/>
      <c r="M78" s="3"/>
    </row>
    <row r="79" spans="1:13" ht="14.1" customHeight="1" x14ac:dyDescent="0.2">
      <c r="A79" s="47" t="s">
        <v>85</v>
      </c>
      <c r="B79" s="46" t="s">
        <v>4</v>
      </c>
      <c r="C79" s="46" t="s">
        <v>86</v>
      </c>
      <c r="D79" s="46" t="s">
        <v>87</v>
      </c>
      <c r="E79" s="46" t="s">
        <v>69</v>
      </c>
      <c r="F79" s="46" t="s">
        <v>4</v>
      </c>
      <c r="G79" s="46" t="s">
        <v>86</v>
      </c>
      <c r="H79" s="46" t="s">
        <v>87</v>
      </c>
      <c r="I79" s="46" t="s">
        <v>88</v>
      </c>
      <c r="J79" s="46" t="s">
        <v>69</v>
      </c>
      <c r="K79" s="46" t="s">
        <v>89</v>
      </c>
      <c r="L79" s="46" t="s">
        <v>90</v>
      </c>
      <c r="M79" s="3"/>
    </row>
    <row r="80" spans="1:13" ht="14.1" customHeight="1" x14ac:dyDescent="0.2">
      <c r="A80" s="47" t="s">
        <v>161</v>
      </c>
      <c r="B80" s="46" t="s">
        <v>92</v>
      </c>
      <c r="C80" s="46" t="s">
        <v>92</v>
      </c>
      <c r="D80" s="46" t="s">
        <v>92</v>
      </c>
      <c r="E80" s="46" t="s">
        <v>92</v>
      </c>
      <c r="F80" s="46" t="s">
        <v>93</v>
      </c>
      <c r="G80" s="46" t="s">
        <v>93</v>
      </c>
      <c r="H80" s="46" t="s">
        <v>93</v>
      </c>
      <c r="I80" s="46" t="s">
        <v>93</v>
      </c>
      <c r="J80" s="46" t="s">
        <v>93</v>
      </c>
      <c r="K80" s="46">
        <f>K3</f>
        <v>2023</v>
      </c>
      <c r="L80" s="46" t="s">
        <v>94</v>
      </c>
      <c r="M80" s="3"/>
    </row>
    <row r="81" spans="1:17" ht="14.1" customHeight="1" x14ac:dyDescent="0.2">
      <c r="A81" s="50" t="s">
        <v>162</v>
      </c>
      <c r="B81" s="36">
        <f>$F$81/15</f>
        <v>1085.7933333333333</v>
      </c>
      <c r="C81" s="37">
        <f>G81/12</f>
        <v>317.79500000000002</v>
      </c>
      <c r="D81" s="39">
        <f>$H$4/12</f>
        <v>92.024999999999991</v>
      </c>
      <c r="E81" s="38">
        <f>SUM($B$81:$D$81)</f>
        <v>1495.6133333333335</v>
      </c>
      <c r="F81" s="37">
        <v>16286.9</v>
      </c>
      <c r="G81" s="122">
        <v>3813.54</v>
      </c>
      <c r="H81" s="39">
        <f>$D$4*12</f>
        <v>1104.3</v>
      </c>
      <c r="I81" s="37">
        <f>$I$32</f>
        <v>589.86</v>
      </c>
      <c r="J81" s="40">
        <f>SUM($F$81:$I$81)</f>
        <v>21794.6</v>
      </c>
      <c r="K81" s="121">
        <v>14.95</v>
      </c>
      <c r="L81" s="37">
        <v>0</v>
      </c>
      <c r="M81" s="3"/>
    </row>
    <row r="82" spans="1:17" ht="14.1" customHeight="1" x14ac:dyDescent="0.2">
      <c r="A82" s="35" t="s">
        <v>163</v>
      </c>
      <c r="B82" s="36">
        <f t="shared" ref="B82:B83" si="38">$F$81/15</f>
        <v>1085.7933333333333</v>
      </c>
      <c r="C82" s="37">
        <f>$G$82/12</f>
        <v>222.66750000000002</v>
      </c>
      <c r="D82" s="39">
        <f t="shared" ref="D82:D83" si="39">$H$4/12</f>
        <v>92.024999999999991</v>
      </c>
      <c r="E82" s="38">
        <f>SUM($B$82:$D$82)</f>
        <v>1400.4858333333334</v>
      </c>
      <c r="F82" s="37">
        <f>$F$81</f>
        <v>16286.9</v>
      </c>
      <c r="G82" s="122">
        <v>2672.01</v>
      </c>
      <c r="H82" s="39">
        <f t="shared" ref="H82:H83" si="40">$D$4*12</f>
        <v>1104.3</v>
      </c>
      <c r="I82" s="37">
        <f>$I$32</f>
        <v>589.86</v>
      </c>
      <c r="J82" s="40">
        <f>SUM($F$82:$I$82)</f>
        <v>20653.07</v>
      </c>
      <c r="K82" s="18"/>
      <c r="L82" s="37"/>
      <c r="M82" s="3"/>
    </row>
    <row r="83" spans="1:17" ht="14.1" customHeight="1" x14ac:dyDescent="0.2">
      <c r="A83" s="35" t="s">
        <v>164</v>
      </c>
      <c r="B83" s="36">
        <f t="shared" si="38"/>
        <v>1085.7933333333333</v>
      </c>
      <c r="C83" s="37">
        <f>$G$82/12</f>
        <v>222.66750000000002</v>
      </c>
      <c r="D83" s="39">
        <f t="shared" si="39"/>
        <v>92.024999999999991</v>
      </c>
      <c r="E83" s="38">
        <f>SUM($B$82:$D$82)</f>
        <v>1400.4858333333334</v>
      </c>
      <c r="F83" s="37">
        <f>$F$81</f>
        <v>16286.9</v>
      </c>
      <c r="G83" s="122">
        <f>$G$82</f>
        <v>2672.01</v>
      </c>
      <c r="H83" s="39">
        <f t="shared" si="40"/>
        <v>1104.3</v>
      </c>
      <c r="I83" s="37">
        <f>$I$32</f>
        <v>589.86</v>
      </c>
      <c r="J83" s="40">
        <f>SUM($F$82:$I$82)</f>
        <v>20653.07</v>
      </c>
      <c r="K83" s="18"/>
      <c r="L83" s="37"/>
      <c r="M83" s="3"/>
    </row>
    <row r="84" spans="1:17" ht="14.1" customHeight="1" thickBot="1" x14ac:dyDescent="0.25">
      <c r="A84" s="51"/>
      <c r="B84" s="43"/>
      <c r="C84" s="18"/>
      <c r="D84" s="43"/>
      <c r="E84" s="44"/>
      <c r="F84" s="43"/>
      <c r="G84" s="52"/>
      <c r="H84" s="43"/>
      <c r="I84" s="43"/>
      <c r="J84" s="48"/>
      <c r="K84" s="18"/>
      <c r="L84" s="37"/>
      <c r="M84" s="3"/>
    </row>
    <row r="85" spans="1:17" ht="14.1" customHeight="1" thickBot="1" x14ac:dyDescent="0.25">
      <c r="A85" s="53" t="s">
        <v>165</v>
      </c>
      <c r="B85" s="54">
        <v>0</v>
      </c>
      <c r="C85" s="55"/>
      <c r="D85" s="43"/>
      <c r="E85" s="44"/>
      <c r="F85" s="43"/>
      <c r="G85" s="52"/>
      <c r="H85" s="43"/>
      <c r="I85" s="43"/>
      <c r="J85" s="48"/>
      <c r="K85" s="18"/>
      <c r="L85" s="43"/>
      <c r="M85" s="3"/>
    </row>
    <row r="86" spans="1:17" ht="14.1" customHeight="1" x14ac:dyDescent="0.2">
      <c r="A86" s="56" t="s">
        <v>166</v>
      </c>
      <c r="B86" s="34" t="s">
        <v>167</v>
      </c>
      <c r="C86" s="57" t="s">
        <v>168</v>
      </c>
      <c r="D86" s="43"/>
      <c r="E86" s="58" t="s">
        <v>169</v>
      </c>
      <c r="F86" s="59" t="s">
        <v>170</v>
      </c>
      <c r="G86" s="59"/>
      <c r="H86" s="59"/>
      <c r="I86" s="59"/>
      <c r="J86" s="60"/>
      <c r="K86" s="61"/>
      <c r="L86" s="43"/>
      <c r="M86" s="3"/>
    </row>
    <row r="87" spans="1:17" ht="14.1" customHeight="1" thickBot="1" x14ac:dyDescent="0.25">
      <c r="A87" s="62" t="s">
        <v>171</v>
      </c>
      <c r="B87" s="126">
        <v>544.52</v>
      </c>
      <c r="C87" s="63">
        <f>$B$87*12</f>
        <v>6534.24</v>
      </c>
      <c r="D87" s="64"/>
      <c r="E87" s="65" t="s">
        <v>172</v>
      </c>
      <c r="F87" s="66" t="s">
        <v>173</v>
      </c>
      <c r="G87" s="66"/>
      <c r="H87" s="66"/>
      <c r="I87" s="66"/>
      <c r="J87" s="67"/>
      <c r="K87" s="68"/>
      <c r="L87" s="43"/>
      <c r="M87" s="3"/>
    </row>
    <row r="88" spans="1:17" ht="14.1" customHeight="1" thickBot="1" x14ac:dyDescent="0.25">
      <c r="A88" s="69" t="s">
        <v>174</v>
      </c>
      <c r="B88" s="126">
        <v>260.91000000000003</v>
      </c>
      <c r="C88" s="63">
        <f>B88*12</f>
        <v>3130.92</v>
      </c>
      <c r="D88" s="64"/>
      <c r="E88" s="44"/>
      <c r="F88" s="18"/>
      <c r="G88" s="52"/>
      <c r="H88" s="43"/>
      <c r="I88" s="43"/>
      <c r="J88" s="48"/>
      <c r="K88" s="18"/>
      <c r="L88" s="43"/>
      <c r="M88" s="3"/>
    </row>
    <row r="89" spans="1:17" ht="14.1" customHeight="1" thickTop="1" x14ac:dyDescent="0.2">
      <c r="A89" s="69" t="s">
        <v>175</v>
      </c>
      <c r="B89" s="126">
        <v>291.81</v>
      </c>
      <c r="C89" s="63">
        <f>$B$89*12</f>
        <v>3501.7200000000003</v>
      </c>
      <c r="D89" s="64"/>
      <c r="E89" s="44"/>
      <c r="F89" s="18"/>
      <c r="G89" s="70" t="s">
        <v>176</v>
      </c>
      <c r="H89" s="71"/>
      <c r="I89" s="43"/>
      <c r="J89" s="48"/>
      <c r="K89" s="18"/>
      <c r="L89" s="43"/>
      <c r="M89" s="3"/>
      <c r="N89" s="105" t="s">
        <v>227</v>
      </c>
      <c r="O89" s="106" t="s">
        <v>15</v>
      </c>
      <c r="P89" s="105" t="s">
        <v>5</v>
      </c>
      <c r="Q89" s="105" t="s">
        <v>15</v>
      </c>
    </row>
    <row r="90" spans="1:17" ht="14.1" customHeight="1" thickBot="1" x14ac:dyDescent="0.25">
      <c r="A90" s="72" t="s">
        <v>177</v>
      </c>
      <c r="B90" s="127">
        <v>204.19</v>
      </c>
      <c r="C90" s="73">
        <f>B90*12</f>
        <v>2450.2799999999997</v>
      </c>
      <c r="D90" s="64"/>
      <c r="E90" s="44"/>
      <c r="F90" s="18"/>
      <c r="G90" s="74" t="s">
        <v>60</v>
      </c>
      <c r="H90" s="116">
        <v>1104.3</v>
      </c>
      <c r="I90" s="43"/>
      <c r="J90" s="48"/>
      <c r="K90" s="18"/>
      <c r="L90" s="43"/>
      <c r="M90" s="3"/>
      <c r="N90" s="108" t="s">
        <v>0</v>
      </c>
      <c r="O90" s="108" t="s">
        <v>16</v>
      </c>
      <c r="P90" s="108" t="s">
        <v>0</v>
      </c>
      <c r="Q90" s="108" t="s">
        <v>16</v>
      </c>
    </row>
    <row r="91" spans="1:17" ht="14.1" customHeight="1" thickBot="1" x14ac:dyDescent="0.25">
      <c r="A91" s="18"/>
      <c r="B91" s="18"/>
      <c r="C91" s="18"/>
      <c r="D91" s="43"/>
      <c r="E91" s="44"/>
      <c r="F91" s="18"/>
      <c r="G91" s="74" t="s">
        <v>178</v>
      </c>
      <c r="H91" s="116">
        <f>$H$90/3</f>
        <v>368.09999999999997</v>
      </c>
      <c r="I91" s="43"/>
      <c r="J91" s="48"/>
      <c r="K91" s="18"/>
      <c r="L91" s="43"/>
      <c r="M91" s="3"/>
      <c r="N91" s="109">
        <v>1</v>
      </c>
      <c r="O91" s="131">
        <v>1028.93</v>
      </c>
      <c r="P91" s="109">
        <v>1</v>
      </c>
      <c r="Q91" s="131">
        <v>62.27</v>
      </c>
    </row>
    <row r="92" spans="1:17" ht="14.1" customHeight="1" x14ac:dyDescent="0.2">
      <c r="A92" s="53" t="s">
        <v>179</v>
      </c>
      <c r="B92" s="75"/>
      <c r="C92" s="76" t="s">
        <v>180</v>
      </c>
      <c r="D92" s="75" t="s">
        <v>181</v>
      </c>
      <c r="E92" s="77" t="s">
        <v>182</v>
      </c>
      <c r="F92" s="43"/>
      <c r="G92" s="74" t="s">
        <v>183</v>
      </c>
      <c r="H92" s="116">
        <f t="shared" ref="H92:H93" si="41">$H$90/3</f>
        <v>368.09999999999997</v>
      </c>
      <c r="I92" s="43"/>
      <c r="J92" s="48"/>
      <c r="K92" s="18"/>
      <c r="L92" s="43"/>
      <c r="M92" s="3"/>
      <c r="N92" s="109">
        <v>2</v>
      </c>
      <c r="O92" s="131">
        <v>765.96</v>
      </c>
      <c r="P92" s="109">
        <v>2</v>
      </c>
      <c r="Q92" s="131">
        <v>47.54</v>
      </c>
    </row>
    <row r="93" spans="1:17" ht="14.1" customHeight="1" thickBot="1" x14ac:dyDescent="0.25">
      <c r="A93" s="78"/>
      <c r="B93" s="43"/>
      <c r="C93" s="18"/>
      <c r="D93" s="43"/>
      <c r="E93" s="79"/>
      <c r="F93" s="43"/>
      <c r="G93" s="80" t="s">
        <v>184</v>
      </c>
      <c r="H93" s="119">
        <f t="shared" si="41"/>
        <v>368.09999999999997</v>
      </c>
      <c r="I93" s="43"/>
      <c r="J93" s="48"/>
      <c r="K93" s="18"/>
      <c r="L93" s="43"/>
      <c r="M93" s="3"/>
      <c r="N93" s="109">
        <v>3</v>
      </c>
      <c r="O93" s="131">
        <v>624.54999999999995</v>
      </c>
      <c r="P93" s="109">
        <v>3</v>
      </c>
      <c r="Q93" s="131">
        <v>38.14</v>
      </c>
    </row>
    <row r="94" spans="1:17" ht="14.1" customHeight="1" thickTop="1" thickBot="1" x14ac:dyDescent="0.25">
      <c r="A94" s="62" t="s">
        <v>185</v>
      </c>
      <c r="B94" s="43"/>
      <c r="C94" s="128">
        <v>160.03</v>
      </c>
      <c r="D94" s="30">
        <v>0</v>
      </c>
      <c r="E94" s="129">
        <v>3.34</v>
      </c>
      <c r="F94" s="48"/>
      <c r="G94" s="81"/>
      <c r="H94" s="48"/>
      <c r="I94" s="43"/>
      <c r="J94" s="48"/>
      <c r="K94" s="18"/>
      <c r="L94" s="43"/>
      <c r="M94" s="3"/>
      <c r="N94" s="109">
        <v>4</v>
      </c>
      <c r="O94" s="131">
        <v>411.99</v>
      </c>
      <c r="P94" s="109">
        <v>4</v>
      </c>
      <c r="Q94" s="131">
        <v>25.67</v>
      </c>
    </row>
    <row r="95" spans="1:17" ht="14.1" customHeight="1" thickTop="1" x14ac:dyDescent="0.2">
      <c r="A95" s="62" t="s">
        <v>186</v>
      </c>
      <c r="B95" s="43"/>
      <c r="C95" s="43" t="s">
        <v>187</v>
      </c>
      <c r="D95" s="82"/>
      <c r="E95" s="79"/>
      <c r="F95" s="43"/>
      <c r="G95" s="163" t="s">
        <v>188</v>
      </c>
      <c r="H95" s="164"/>
      <c r="I95" s="165"/>
      <c r="J95" s="48"/>
      <c r="K95" s="18"/>
      <c r="L95" s="43"/>
      <c r="M95" s="3"/>
      <c r="N95" s="109">
        <v>5</v>
      </c>
      <c r="O95" s="131">
        <v>365.22</v>
      </c>
      <c r="P95" s="109">
        <v>5</v>
      </c>
      <c r="Q95" s="131">
        <v>19.12</v>
      </c>
    </row>
    <row r="96" spans="1:17" ht="14.1" customHeight="1" x14ac:dyDescent="0.2">
      <c r="A96" s="62" t="s">
        <v>189</v>
      </c>
      <c r="B96" s="43"/>
      <c r="C96" s="18"/>
      <c r="D96" s="82"/>
      <c r="E96" s="79"/>
      <c r="F96" s="43"/>
      <c r="G96" s="74" t="s">
        <v>190</v>
      </c>
      <c r="H96" s="43"/>
      <c r="I96" s="116">
        <v>1765.68</v>
      </c>
      <c r="J96" s="48"/>
      <c r="K96" s="18"/>
      <c r="L96" s="43"/>
      <c r="M96" s="3"/>
    </row>
    <row r="97" spans="1:15" ht="14.1" customHeight="1" x14ac:dyDescent="0.2">
      <c r="A97" s="83" t="s">
        <v>191</v>
      </c>
      <c r="B97" s="43" t="s">
        <v>192</v>
      </c>
      <c r="C97" s="128">
        <v>38.31</v>
      </c>
      <c r="D97" s="84">
        <v>0</v>
      </c>
      <c r="E97" s="79"/>
      <c r="F97" s="43"/>
      <c r="G97" s="74" t="s">
        <v>193</v>
      </c>
      <c r="H97" s="43"/>
      <c r="I97" s="117">
        <v>32.78</v>
      </c>
      <c r="J97" s="48"/>
      <c r="K97" s="18"/>
      <c r="L97" s="43"/>
      <c r="M97" s="3"/>
    </row>
    <row r="98" spans="1:15" ht="14.1" customHeight="1" thickBot="1" x14ac:dyDescent="0.25">
      <c r="A98" s="83" t="s">
        <v>194</v>
      </c>
      <c r="B98" s="43" t="s">
        <v>195</v>
      </c>
      <c r="C98" s="130">
        <v>76.63</v>
      </c>
      <c r="D98" s="84">
        <v>0</v>
      </c>
      <c r="E98" s="79"/>
      <c r="F98" s="43"/>
      <c r="G98" s="80" t="s">
        <v>196</v>
      </c>
      <c r="H98" s="85"/>
      <c r="I98" s="118">
        <v>473.8</v>
      </c>
      <c r="J98" s="48"/>
      <c r="K98" s="18"/>
      <c r="L98" s="43"/>
      <c r="M98" s="3"/>
    </row>
    <row r="99" spans="1:15" ht="14.1" customHeight="1" thickTop="1" x14ac:dyDescent="0.2">
      <c r="A99" s="83" t="s">
        <v>197</v>
      </c>
      <c r="B99" s="43" t="s">
        <v>195</v>
      </c>
      <c r="C99" s="128">
        <v>91.99</v>
      </c>
      <c r="D99" s="84">
        <v>0</v>
      </c>
      <c r="E99" s="79"/>
      <c r="F99" s="43"/>
      <c r="G99" s="52"/>
      <c r="H99" s="43"/>
      <c r="I99" s="43"/>
      <c r="J99" s="48"/>
      <c r="K99" s="18"/>
      <c r="L99" s="43"/>
      <c r="M99" s="3"/>
    </row>
    <row r="100" spans="1:15" ht="14.1" customHeight="1" x14ac:dyDescent="0.2">
      <c r="A100" s="62" t="s">
        <v>198</v>
      </c>
      <c r="B100" s="43"/>
      <c r="C100" s="18" t="s">
        <v>199</v>
      </c>
      <c r="D100" s="43"/>
      <c r="E100" s="79"/>
      <c r="F100" s="43"/>
      <c r="G100" s="120" t="s">
        <v>234</v>
      </c>
      <c r="H100" s="86"/>
      <c r="I100" s="86"/>
      <c r="J100" s="87"/>
      <c r="K100" s="88"/>
      <c r="L100" s="43"/>
      <c r="M100" s="3"/>
    </row>
    <row r="101" spans="1:15" ht="14.1" customHeight="1" thickBot="1" x14ac:dyDescent="0.25">
      <c r="A101" s="89" t="s">
        <v>200</v>
      </c>
      <c r="B101" s="90"/>
      <c r="C101" s="90">
        <v>221.38</v>
      </c>
      <c r="D101" s="90"/>
      <c r="E101" s="91"/>
      <c r="F101" s="43"/>
      <c r="G101" s="52"/>
      <c r="H101" s="43"/>
      <c r="I101" s="43"/>
      <c r="J101" s="48"/>
      <c r="K101" s="18"/>
      <c r="L101" s="43"/>
      <c r="M101" s="3"/>
    </row>
    <row r="102" spans="1:15" ht="14.1" customHeight="1" x14ac:dyDescent="0.2">
      <c r="A102" s="52"/>
      <c r="B102" s="43"/>
      <c r="C102" s="43"/>
      <c r="D102" s="43"/>
      <c r="E102" s="44"/>
      <c r="F102" s="43"/>
      <c r="G102" s="52"/>
      <c r="H102" s="43"/>
      <c r="I102" s="43"/>
      <c r="J102" s="48"/>
      <c r="K102" s="18"/>
      <c r="L102" s="43"/>
      <c r="M102" s="3"/>
    </row>
    <row r="103" spans="1:15" ht="14.1" customHeight="1" x14ac:dyDescent="0.2">
      <c r="A103" s="52"/>
      <c r="B103" s="43"/>
      <c r="C103" s="43"/>
      <c r="D103" s="43"/>
      <c r="E103" s="44"/>
      <c r="F103" s="43"/>
      <c r="G103" s="52"/>
      <c r="H103" s="43"/>
      <c r="I103" s="43"/>
      <c r="J103" s="48"/>
      <c r="K103" s="18"/>
      <c r="L103" s="43"/>
      <c r="M103" s="3"/>
    </row>
    <row r="104" spans="1:15" ht="14.1" customHeight="1" x14ac:dyDescent="0.2">
      <c r="A104" s="52"/>
      <c r="B104" s="166" t="s">
        <v>240</v>
      </c>
      <c r="C104" s="166"/>
      <c r="D104" s="166"/>
      <c r="E104" s="166"/>
      <c r="F104" s="166"/>
      <c r="G104" s="166"/>
      <c r="H104" s="166"/>
      <c r="I104" s="43"/>
      <c r="J104" s="48"/>
      <c r="K104" s="18"/>
      <c r="L104" s="43"/>
      <c r="M104" s="3"/>
    </row>
    <row r="105" spans="1:15" ht="14.1" customHeight="1" x14ac:dyDescent="0.2">
      <c r="A105" s="92"/>
      <c r="B105" s="167" t="s">
        <v>61</v>
      </c>
      <c r="C105" s="167"/>
      <c r="D105" s="167"/>
      <c r="E105" s="167"/>
      <c r="F105" s="167"/>
      <c r="G105" s="167"/>
      <c r="H105" s="167"/>
      <c r="I105" s="93"/>
      <c r="J105" s="94"/>
      <c r="K105" s="7"/>
      <c r="L105" s="93"/>
    </row>
    <row r="106" spans="1:15" ht="14.1" customHeight="1" x14ac:dyDescent="0.2">
      <c r="A106" s="96"/>
      <c r="B106" s="100" t="s">
        <v>62</v>
      </c>
      <c r="C106" s="115" t="s">
        <v>228</v>
      </c>
      <c r="D106" s="115" t="s">
        <v>229</v>
      </c>
      <c r="E106" s="115" t="s">
        <v>230</v>
      </c>
      <c r="F106" s="115" t="s">
        <v>231</v>
      </c>
      <c r="G106" s="115" t="s">
        <v>232</v>
      </c>
      <c r="H106" s="100"/>
    </row>
    <row r="107" spans="1:15" ht="23.25" customHeight="1" x14ac:dyDescent="0.2">
      <c r="A107" s="96"/>
      <c r="B107" s="101" t="s">
        <v>63</v>
      </c>
      <c r="C107" s="101" t="s">
        <v>64</v>
      </c>
      <c r="D107" s="101" t="s">
        <v>65</v>
      </c>
      <c r="E107" s="101" t="s">
        <v>66</v>
      </c>
      <c r="F107" s="101" t="s">
        <v>67</v>
      </c>
      <c r="G107" s="101" t="s">
        <v>68</v>
      </c>
      <c r="H107" s="100" t="s">
        <v>69</v>
      </c>
    </row>
    <row r="108" spans="1:15" ht="14.1" customHeight="1" x14ac:dyDescent="0.2">
      <c r="A108" s="96"/>
      <c r="B108" s="100" t="s">
        <v>201</v>
      </c>
      <c r="C108" s="100">
        <v>59</v>
      </c>
      <c r="D108" s="100">
        <v>92</v>
      </c>
      <c r="E108" s="100">
        <v>92</v>
      </c>
      <c r="F108" s="100">
        <v>61</v>
      </c>
      <c r="G108" s="100">
        <v>61</v>
      </c>
      <c r="H108" s="100">
        <f>SUM(C108:G108)</f>
        <v>365</v>
      </c>
    </row>
    <row r="109" spans="1:15" ht="14.1" customHeight="1" x14ac:dyDescent="0.2">
      <c r="A109" s="160" t="s">
        <v>202</v>
      </c>
      <c r="B109" s="102" t="s">
        <v>203</v>
      </c>
      <c r="C109" s="103">
        <v>934.23</v>
      </c>
      <c r="D109" s="103">
        <v>1456.74</v>
      </c>
      <c r="E109" s="103">
        <v>1456.74</v>
      </c>
      <c r="F109" s="103">
        <v>965.88</v>
      </c>
      <c r="G109" s="103">
        <v>965.88</v>
      </c>
      <c r="H109" s="113">
        <v>5579.47</v>
      </c>
      <c r="J109" s="138">
        <v>925.74339999999995</v>
      </c>
      <c r="K109" s="138">
        <v>1137.5011</v>
      </c>
      <c r="L109" s="138">
        <v>1867.6680999999999</v>
      </c>
      <c r="M109" s="138">
        <v>1232.3743999999999</v>
      </c>
      <c r="N109" s="138">
        <v>616.18719999999996</v>
      </c>
      <c r="O109" s="138">
        <v>5779.4741999999997</v>
      </c>
    </row>
    <row r="110" spans="1:15" ht="14.1" customHeight="1" x14ac:dyDescent="0.2">
      <c r="A110" s="161"/>
      <c r="B110" s="102" t="s">
        <v>204</v>
      </c>
      <c r="C110" s="103">
        <v>934.23</v>
      </c>
      <c r="D110" s="103">
        <v>1456.74</v>
      </c>
      <c r="E110" s="103">
        <v>1456.74</v>
      </c>
      <c r="F110" s="103">
        <v>965.88</v>
      </c>
      <c r="G110" s="103">
        <f t="shared" ref="G110:G150" si="42">H110*G109/H109</f>
        <v>965.88</v>
      </c>
      <c r="H110" s="113">
        <v>5579.47</v>
      </c>
      <c r="J110" s="139"/>
      <c r="K110" s="140"/>
      <c r="L110" s="141"/>
      <c r="M110" s="142"/>
      <c r="N110" s="142"/>
      <c r="O110" s="142"/>
    </row>
    <row r="111" spans="1:15" ht="14.1" customHeight="1" x14ac:dyDescent="0.2">
      <c r="A111" s="161"/>
      <c r="B111" s="102" t="s">
        <v>261</v>
      </c>
      <c r="C111" s="103">
        <v>934.23</v>
      </c>
      <c r="D111" s="103">
        <v>1456.74</v>
      </c>
      <c r="E111" s="103">
        <v>1456.74</v>
      </c>
      <c r="F111" s="103">
        <v>965.88</v>
      </c>
      <c r="G111" s="103">
        <f t="shared" si="42"/>
        <v>965.88</v>
      </c>
      <c r="H111" s="113">
        <v>5579.47</v>
      </c>
      <c r="J111" s="139"/>
      <c r="K111" s="140"/>
      <c r="L111" s="141"/>
      <c r="M111" s="142"/>
      <c r="N111" s="142"/>
      <c r="O111" s="142"/>
    </row>
    <row r="112" spans="1:15" ht="14.1" customHeight="1" x14ac:dyDescent="0.2">
      <c r="A112" s="161"/>
      <c r="B112" s="102" t="s">
        <v>205</v>
      </c>
      <c r="C112" s="103">
        <v>758.14</v>
      </c>
      <c r="D112" s="103">
        <v>1182.2</v>
      </c>
      <c r="E112" s="103">
        <v>1182.2</v>
      </c>
      <c r="F112" s="103">
        <v>783.84</v>
      </c>
      <c r="G112" s="103">
        <v>783.84</v>
      </c>
      <c r="H112" s="114">
        <v>4690.22</v>
      </c>
      <c r="J112" s="138">
        <v>925.74339999999995</v>
      </c>
      <c r="K112" s="138">
        <v>992.82729999999992</v>
      </c>
      <c r="L112" s="138">
        <v>1136.3269</v>
      </c>
      <c r="M112" s="138">
        <v>1090.2138</v>
      </c>
      <c r="N112" s="138">
        <v>545.1069</v>
      </c>
      <c r="O112" s="138">
        <v>4690.2183000000005</v>
      </c>
    </row>
    <row r="113" spans="1:15" ht="14.1" customHeight="1" x14ac:dyDescent="0.2">
      <c r="A113" s="161"/>
      <c r="B113" s="102" t="s">
        <v>258</v>
      </c>
      <c r="C113" s="103">
        <v>718.14</v>
      </c>
      <c r="D113" s="103">
        <v>1182.2</v>
      </c>
      <c r="E113" s="103">
        <v>1182.2</v>
      </c>
      <c r="F113" s="103">
        <f t="shared" ref="F113:F150" si="43">H113*$F$108/$H$108</f>
        <v>783.84498630137</v>
      </c>
      <c r="G113" s="103">
        <f t="shared" si="42"/>
        <v>783.84</v>
      </c>
      <c r="H113" s="114">
        <v>4690.22</v>
      </c>
      <c r="J113" s="139"/>
      <c r="K113" s="140"/>
      <c r="L113" s="141"/>
      <c r="M113" s="142"/>
      <c r="N113" s="142"/>
      <c r="O113" s="142"/>
    </row>
    <row r="114" spans="1:15" ht="14.1" customHeight="1" x14ac:dyDescent="0.2">
      <c r="A114" s="161"/>
      <c r="B114" s="102" t="s">
        <v>259</v>
      </c>
      <c r="C114" s="103">
        <v>718.14</v>
      </c>
      <c r="D114" s="103">
        <v>1182.2</v>
      </c>
      <c r="E114" s="103">
        <v>1182.2</v>
      </c>
      <c r="F114" s="103">
        <f t="shared" si="43"/>
        <v>783.84498630137</v>
      </c>
      <c r="G114" s="103">
        <f t="shared" si="42"/>
        <v>783.84</v>
      </c>
      <c r="H114" s="114">
        <v>4690.22</v>
      </c>
      <c r="J114" s="139"/>
      <c r="K114" s="140"/>
      <c r="L114" s="141"/>
      <c r="M114" s="142"/>
      <c r="N114" s="142"/>
      <c r="O114" s="142"/>
    </row>
    <row r="115" spans="1:15" ht="14.1" customHeight="1" x14ac:dyDescent="0.2">
      <c r="A115" s="162"/>
      <c r="B115" s="102" t="s">
        <v>260</v>
      </c>
      <c r="C115" s="103">
        <v>718.14</v>
      </c>
      <c r="D115" s="103">
        <v>1182.2</v>
      </c>
      <c r="E115" s="103">
        <v>1182.2</v>
      </c>
      <c r="F115" s="103">
        <f t="shared" si="43"/>
        <v>783.84498630137</v>
      </c>
      <c r="G115" s="103">
        <f t="shared" si="42"/>
        <v>783.84</v>
      </c>
      <c r="H115" s="114">
        <v>4690.22</v>
      </c>
      <c r="J115" s="139"/>
      <c r="K115" s="140"/>
      <c r="L115" s="141"/>
      <c r="M115" s="142"/>
      <c r="N115" s="142"/>
      <c r="O115" s="142"/>
    </row>
    <row r="116" spans="1:15" ht="14.1" customHeight="1" x14ac:dyDescent="0.2">
      <c r="A116" s="160" t="s">
        <v>206</v>
      </c>
      <c r="B116" s="102" t="s">
        <v>207</v>
      </c>
      <c r="C116" s="103">
        <v>681.33</v>
      </c>
      <c r="D116" s="103">
        <v>1062.4100000000001</v>
      </c>
      <c r="E116" s="103">
        <v>1062.4100000000001</v>
      </c>
      <c r="F116" s="103">
        <v>704.42</v>
      </c>
      <c r="G116" s="103">
        <v>704.42</v>
      </c>
      <c r="H116" s="114">
        <v>4214.99</v>
      </c>
      <c r="J116" s="138">
        <v>925.74339999999995</v>
      </c>
      <c r="K116" s="138">
        <v>963.92550000000006</v>
      </c>
      <c r="L116" s="138">
        <v>997.452</v>
      </c>
      <c r="M116" s="138">
        <v>885.24380000000008</v>
      </c>
      <c r="N116" s="138">
        <v>442.62190000000004</v>
      </c>
      <c r="O116" s="138">
        <v>4214.9866000000002</v>
      </c>
    </row>
    <row r="117" spans="1:15" ht="14.1" customHeight="1" x14ac:dyDescent="0.2">
      <c r="A117" s="161"/>
      <c r="B117" s="102" t="s">
        <v>208</v>
      </c>
      <c r="C117" s="103">
        <f t="shared" ref="C117:C150" si="44">H117*$C$108/$H$108</f>
        <v>681.32715068493144</v>
      </c>
      <c r="D117" s="103">
        <f t="shared" ref="D117:D150" si="45">H117*$D$108/$H$108</f>
        <v>1062.4084383561642</v>
      </c>
      <c r="E117" s="103">
        <f t="shared" ref="E117:E150" si="46">H117*$E$108/$H$108</f>
        <v>1062.4084383561642</v>
      </c>
      <c r="F117" s="103">
        <f t="shared" si="43"/>
        <v>704.42298630136986</v>
      </c>
      <c r="G117" s="103">
        <f t="shared" si="42"/>
        <v>704.42</v>
      </c>
      <c r="H117" s="114">
        <v>4214.99</v>
      </c>
      <c r="J117" s="139"/>
      <c r="K117" s="140"/>
      <c r="L117" s="141"/>
      <c r="M117" s="142"/>
      <c r="N117" s="142"/>
      <c r="O117" s="142"/>
    </row>
    <row r="118" spans="1:15" ht="14.1" customHeight="1" x14ac:dyDescent="0.2">
      <c r="A118" s="161"/>
      <c r="B118" s="102" t="s">
        <v>209</v>
      </c>
      <c r="C118" s="103">
        <f t="shared" si="44"/>
        <v>681.32715068493144</v>
      </c>
      <c r="D118" s="103">
        <f t="shared" si="45"/>
        <v>1062.4084383561642</v>
      </c>
      <c r="E118" s="103">
        <f t="shared" si="46"/>
        <v>1062.4084383561642</v>
      </c>
      <c r="F118" s="103">
        <f t="shared" si="43"/>
        <v>704.42298630136986</v>
      </c>
      <c r="G118" s="103">
        <f t="shared" si="42"/>
        <v>704.42</v>
      </c>
      <c r="H118" s="114">
        <v>4214.99</v>
      </c>
      <c r="J118" s="139"/>
      <c r="K118" s="140"/>
      <c r="L118" s="141"/>
      <c r="M118" s="142"/>
      <c r="N118" s="142"/>
      <c r="O118" s="142"/>
    </row>
    <row r="119" spans="1:15" ht="14.1" customHeight="1" x14ac:dyDescent="0.2">
      <c r="A119" s="161"/>
      <c r="B119" s="102" t="s">
        <v>255</v>
      </c>
      <c r="C119" s="103">
        <f t="shared" si="44"/>
        <v>681.32715068493144</v>
      </c>
      <c r="D119" s="103">
        <f t="shared" si="45"/>
        <v>1062.4084383561642</v>
      </c>
      <c r="E119" s="103">
        <f t="shared" si="46"/>
        <v>1062.4084383561642</v>
      </c>
      <c r="F119" s="103">
        <f t="shared" si="43"/>
        <v>704.42298630136986</v>
      </c>
      <c r="G119" s="103">
        <f t="shared" si="42"/>
        <v>704.42</v>
      </c>
      <c r="H119" s="114">
        <v>4214.99</v>
      </c>
      <c r="J119" s="139"/>
      <c r="K119" s="140"/>
      <c r="L119" s="141"/>
      <c r="M119" s="142"/>
      <c r="N119" s="142"/>
      <c r="O119" s="142"/>
    </row>
    <row r="120" spans="1:15" ht="14.1" customHeight="1" x14ac:dyDescent="0.2">
      <c r="A120" s="161"/>
      <c r="B120" s="102" t="s">
        <v>256</v>
      </c>
      <c r="C120" s="103">
        <f t="shared" si="44"/>
        <v>681.32715068493144</v>
      </c>
      <c r="D120" s="103">
        <f t="shared" si="45"/>
        <v>1062.4084383561642</v>
      </c>
      <c r="E120" s="103">
        <f t="shared" si="46"/>
        <v>1062.4084383561642</v>
      </c>
      <c r="F120" s="103">
        <f t="shared" si="43"/>
        <v>704.42298630136986</v>
      </c>
      <c r="G120" s="103">
        <f t="shared" si="42"/>
        <v>704.42</v>
      </c>
      <c r="H120" s="114">
        <v>4214.99</v>
      </c>
      <c r="J120" s="139"/>
      <c r="K120" s="140"/>
      <c r="L120" s="141"/>
      <c r="M120" s="142"/>
      <c r="N120" s="142"/>
      <c r="O120" s="142"/>
    </row>
    <row r="121" spans="1:15" ht="14.1" customHeight="1" x14ac:dyDescent="0.2">
      <c r="A121" s="161"/>
      <c r="B121" s="102" t="s">
        <v>257</v>
      </c>
      <c r="C121" s="103">
        <f t="shared" si="44"/>
        <v>681.32715068493144</v>
      </c>
      <c r="D121" s="103">
        <f t="shared" si="45"/>
        <v>1062.4084383561642</v>
      </c>
      <c r="E121" s="103">
        <f t="shared" si="46"/>
        <v>1062.4084383561642</v>
      </c>
      <c r="F121" s="103">
        <f t="shared" si="43"/>
        <v>704.42298630136986</v>
      </c>
      <c r="G121" s="103">
        <f t="shared" si="42"/>
        <v>704.42</v>
      </c>
      <c r="H121" s="114">
        <v>4214.99</v>
      </c>
      <c r="J121" s="139"/>
      <c r="K121" s="140"/>
      <c r="L121" s="141"/>
      <c r="M121" s="142"/>
      <c r="N121" s="142"/>
      <c r="O121" s="142"/>
    </row>
    <row r="122" spans="1:15" ht="14.1" customHeight="1" x14ac:dyDescent="0.2">
      <c r="A122" s="161"/>
      <c r="B122" s="102" t="s">
        <v>210</v>
      </c>
      <c r="C122" s="103">
        <f t="shared" si="44"/>
        <v>681.32715068493144</v>
      </c>
      <c r="D122" s="103">
        <f t="shared" si="45"/>
        <v>1062.4084383561642</v>
      </c>
      <c r="E122" s="103">
        <f t="shared" si="46"/>
        <v>1062.4084383561642</v>
      </c>
      <c r="F122" s="103">
        <f t="shared" si="43"/>
        <v>704.42298630136986</v>
      </c>
      <c r="G122" s="103">
        <f t="shared" si="42"/>
        <v>704.42</v>
      </c>
      <c r="H122" s="114">
        <v>4214.99</v>
      </c>
      <c r="J122" s="139"/>
      <c r="K122" s="140"/>
      <c r="L122" s="141"/>
      <c r="M122" s="142"/>
      <c r="N122" s="142"/>
      <c r="O122" s="142"/>
    </row>
    <row r="123" spans="1:15" ht="14.1" customHeight="1" x14ac:dyDescent="0.2">
      <c r="A123" s="161"/>
      <c r="B123" s="102" t="s">
        <v>211</v>
      </c>
      <c r="C123" s="103">
        <f t="shared" si="44"/>
        <v>681.32715068493144</v>
      </c>
      <c r="D123" s="103">
        <f t="shared" si="45"/>
        <v>1062.4084383561642</v>
      </c>
      <c r="E123" s="103">
        <f t="shared" si="46"/>
        <v>1062.4084383561642</v>
      </c>
      <c r="F123" s="103">
        <f t="shared" si="43"/>
        <v>704.42298630136986</v>
      </c>
      <c r="G123" s="103">
        <f t="shared" si="42"/>
        <v>704.42</v>
      </c>
      <c r="H123" s="114">
        <v>4214.99</v>
      </c>
      <c r="J123" s="139"/>
      <c r="K123" s="140"/>
      <c r="L123" s="141"/>
      <c r="M123" s="142"/>
      <c r="N123" s="142"/>
      <c r="O123" s="142"/>
    </row>
    <row r="124" spans="1:15" ht="14.1" customHeight="1" x14ac:dyDescent="0.2">
      <c r="A124" s="161"/>
      <c r="B124" s="102" t="s">
        <v>212</v>
      </c>
      <c r="C124" s="103">
        <f t="shared" si="44"/>
        <v>681.32715068493144</v>
      </c>
      <c r="D124" s="103">
        <f t="shared" si="45"/>
        <v>1062.4084383561642</v>
      </c>
      <c r="E124" s="103">
        <f t="shared" si="46"/>
        <v>1062.4084383561642</v>
      </c>
      <c r="F124" s="103">
        <f t="shared" si="43"/>
        <v>704.42298630136986</v>
      </c>
      <c r="G124" s="103">
        <f t="shared" si="42"/>
        <v>704.42</v>
      </c>
      <c r="H124" s="114">
        <v>4214.99</v>
      </c>
      <c r="J124" s="139"/>
      <c r="K124" s="140"/>
      <c r="L124" s="141"/>
      <c r="M124" s="142"/>
      <c r="N124" s="142"/>
      <c r="O124" s="142"/>
    </row>
    <row r="125" spans="1:15" ht="14.1" customHeight="1" x14ac:dyDescent="0.2">
      <c r="A125" s="162"/>
      <c r="B125" s="102" t="s">
        <v>213</v>
      </c>
      <c r="C125" s="103">
        <f t="shared" si="44"/>
        <v>681.32715068493144</v>
      </c>
      <c r="D125" s="103">
        <f t="shared" si="45"/>
        <v>1062.4084383561642</v>
      </c>
      <c r="E125" s="103">
        <f t="shared" si="46"/>
        <v>1062.4084383561642</v>
      </c>
      <c r="F125" s="103">
        <f t="shared" si="43"/>
        <v>704.42298630136986</v>
      </c>
      <c r="G125" s="103">
        <f t="shared" si="42"/>
        <v>704.42</v>
      </c>
      <c r="H125" s="114">
        <v>4214.99</v>
      </c>
      <c r="J125" s="139"/>
      <c r="K125" s="140"/>
      <c r="L125" s="141"/>
      <c r="M125" s="142"/>
      <c r="N125" s="142"/>
      <c r="O125" s="142"/>
    </row>
    <row r="126" spans="1:15" ht="14.1" customHeight="1" x14ac:dyDescent="0.2">
      <c r="A126" s="160" t="s">
        <v>214</v>
      </c>
      <c r="B126" s="102" t="s">
        <v>215</v>
      </c>
      <c r="C126" s="103">
        <v>593.88</v>
      </c>
      <c r="D126" s="103">
        <v>926.05</v>
      </c>
      <c r="E126" s="103">
        <v>926.05</v>
      </c>
      <c r="F126" s="103">
        <v>614.01</v>
      </c>
      <c r="G126" s="103">
        <v>614.01</v>
      </c>
      <c r="H126" s="113">
        <v>3674</v>
      </c>
      <c r="J126" s="138">
        <v>925.74339999999995</v>
      </c>
      <c r="K126" s="138">
        <v>869.03160000000003</v>
      </c>
      <c r="L126" s="138">
        <v>577.43859999999995</v>
      </c>
      <c r="M126" s="138">
        <v>867.8574000000001</v>
      </c>
      <c r="N126" s="138">
        <v>433.92870000000005</v>
      </c>
      <c r="O126" s="138">
        <v>3673.9996999999998</v>
      </c>
    </row>
    <row r="127" spans="1:15" ht="14.1" customHeight="1" x14ac:dyDescent="0.2">
      <c r="A127" s="161"/>
      <c r="B127" s="102" t="s">
        <v>216</v>
      </c>
      <c r="C127" s="103">
        <f t="shared" si="44"/>
        <v>593.87945205479457</v>
      </c>
      <c r="D127" s="103">
        <f t="shared" si="45"/>
        <v>926.04931506849312</v>
      </c>
      <c r="E127" s="103">
        <f t="shared" si="46"/>
        <v>926.04931506849312</v>
      </c>
      <c r="F127" s="103">
        <f t="shared" si="43"/>
        <v>614.01095890410954</v>
      </c>
      <c r="G127" s="103">
        <f t="shared" si="42"/>
        <v>614.01</v>
      </c>
      <c r="H127" s="113">
        <v>3674</v>
      </c>
      <c r="J127" s="139"/>
      <c r="K127" s="140"/>
      <c r="L127" s="141"/>
      <c r="M127" s="142"/>
      <c r="N127" s="142"/>
      <c r="O127" s="142"/>
    </row>
    <row r="128" spans="1:15" ht="14.1" customHeight="1" x14ac:dyDescent="0.2">
      <c r="A128" s="161"/>
      <c r="B128" s="102" t="s">
        <v>217</v>
      </c>
      <c r="C128" s="103">
        <f t="shared" si="44"/>
        <v>593.87945205479457</v>
      </c>
      <c r="D128" s="103">
        <f t="shared" si="45"/>
        <v>926.04931506849312</v>
      </c>
      <c r="E128" s="103">
        <f t="shared" si="46"/>
        <v>926.04931506849312</v>
      </c>
      <c r="F128" s="103">
        <f t="shared" si="43"/>
        <v>614.01095890410954</v>
      </c>
      <c r="G128" s="103">
        <f t="shared" si="42"/>
        <v>614.01</v>
      </c>
      <c r="H128" s="113">
        <v>3674</v>
      </c>
      <c r="J128" s="139"/>
      <c r="K128" s="140"/>
      <c r="L128" s="141"/>
      <c r="M128" s="142"/>
      <c r="N128" s="142"/>
      <c r="O128" s="142"/>
    </row>
    <row r="129" spans="1:15" ht="14.1" customHeight="1" x14ac:dyDescent="0.2">
      <c r="A129" s="161"/>
      <c r="B129" s="102" t="s">
        <v>247</v>
      </c>
      <c r="C129" s="103">
        <f t="shared" si="44"/>
        <v>593.87945205479457</v>
      </c>
      <c r="D129" s="103">
        <f t="shared" si="45"/>
        <v>926.04931506849312</v>
      </c>
      <c r="E129" s="103">
        <f t="shared" si="46"/>
        <v>926.04931506849312</v>
      </c>
      <c r="F129" s="103">
        <f t="shared" si="43"/>
        <v>614.01095890410954</v>
      </c>
      <c r="G129" s="103">
        <f t="shared" si="42"/>
        <v>614.01</v>
      </c>
      <c r="H129" s="113">
        <v>3674</v>
      </c>
      <c r="J129" s="139"/>
      <c r="K129" s="140"/>
      <c r="L129" s="141"/>
      <c r="M129" s="142"/>
      <c r="N129" s="142"/>
      <c r="O129" s="142"/>
    </row>
    <row r="130" spans="1:15" ht="14.1" customHeight="1" x14ac:dyDescent="0.2">
      <c r="A130" s="161"/>
      <c r="B130" s="102" t="s">
        <v>248</v>
      </c>
      <c r="C130" s="103">
        <f t="shared" si="44"/>
        <v>593.87945205479457</v>
      </c>
      <c r="D130" s="103">
        <f t="shared" si="45"/>
        <v>926.04931506849312</v>
      </c>
      <c r="E130" s="103">
        <f t="shared" si="46"/>
        <v>926.04931506849312</v>
      </c>
      <c r="F130" s="103">
        <f t="shared" si="43"/>
        <v>614.01095890410954</v>
      </c>
      <c r="G130" s="103">
        <f t="shared" si="42"/>
        <v>614.01</v>
      </c>
      <c r="H130" s="113">
        <v>3674</v>
      </c>
      <c r="J130" s="139"/>
      <c r="K130" s="140"/>
      <c r="L130" s="141"/>
      <c r="M130" s="142"/>
      <c r="N130" s="142"/>
      <c r="O130" s="142"/>
    </row>
    <row r="131" spans="1:15" ht="14.1" customHeight="1" x14ac:dyDescent="0.2">
      <c r="A131" s="161"/>
      <c r="B131" s="102" t="s">
        <v>249</v>
      </c>
      <c r="C131" s="103">
        <f t="shared" si="44"/>
        <v>593.87945205479457</v>
      </c>
      <c r="D131" s="103">
        <f t="shared" si="45"/>
        <v>926.04931506849312</v>
      </c>
      <c r="E131" s="103">
        <f t="shared" si="46"/>
        <v>926.04931506849312</v>
      </c>
      <c r="F131" s="103">
        <f t="shared" si="43"/>
        <v>614.01095890410954</v>
      </c>
      <c r="G131" s="103">
        <f t="shared" si="42"/>
        <v>614.01</v>
      </c>
      <c r="H131" s="113">
        <v>3674</v>
      </c>
      <c r="J131" s="139"/>
      <c r="K131" s="140"/>
      <c r="L131" s="141"/>
      <c r="M131" s="142"/>
      <c r="N131" s="142"/>
      <c r="O131" s="142"/>
    </row>
    <row r="132" spans="1:15" ht="14.1" customHeight="1" x14ac:dyDescent="0.2">
      <c r="A132" s="161"/>
      <c r="B132" s="102" t="s">
        <v>250</v>
      </c>
      <c r="C132" s="103">
        <f t="shared" si="44"/>
        <v>593.87945205479457</v>
      </c>
      <c r="D132" s="103">
        <f t="shared" si="45"/>
        <v>926.04931506849312</v>
      </c>
      <c r="E132" s="103">
        <f t="shared" si="46"/>
        <v>926.04931506849312</v>
      </c>
      <c r="F132" s="103">
        <f t="shared" si="43"/>
        <v>614.01095890410954</v>
      </c>
      <c r="G132" s="103">
        <f t="shared" si="42"/>
        <v>614.01</v>
      </c>
      <c r="H132" s="113">
        <v>3674</v>
      </c>
      <c r="J132" s="139"/>
      <c r="K132" s="140"/>
      <c r="L132" s="141"/>
      <c r="M132" s="142"/>
      <c r="N132" s="142"/>
      <c r="O132" s="142"/>
    </row>
    <row r="133" spans="1:15" ht="14.1" customHeight="1" x14ac:dyDescent="0.2">
      <c r="A133" s="161"/>
      <c r="B133" s="102" t="s">
        <v>251</v>
      </c>
      <c r="C133" s="103">
        <f t="shared" si="44"/>
        <v>593.87945205479457</v>
      </c>
      <c r="D133" s="103">
        <f t="shared" si="45"/>
        <v>926.04931506849312</v>
      </c>
      <c r="E133" s="103">
        <f t="shared" si="46"/>
        <v>926.04931506849312</v>
      </c>
      <c r="F133" s="103">
        <f t="shared" si="43"/>
        <v>614.01095890410954</v>
      </c>
      <c r="G133" s="103">
        <f t="shared" si="42"/>
        <v>614.01</v>
      </c>
      <c r="H133" s="113">
        <v>3674</v>
      </c>
      <c r="J133" s="139"/>
      <c r="K133" s="140"/>
      <c r="L133" s="141"/>
      <c r="M133" s="142"/>
      <c r="N133" s="142"/>
      <c r="O133" s="142"/>
    </row>
    <row r="134" spans="1:15" ht="14.1" customHeight="1" x14ac:dyDescent="0.2">
      <c r="A134" s="161"/>
      <c r="B134" s="102" t="s">
        <v>218</v>
      </c>
      <c r="C134" s="103">
        <f t="shared" si="44"/>
        <v>593.87945205479457</v>
      </c>
      <c r="D134" s="103">
        <f t="shared" si="45"/>
        <v>926.04931506849312</v>
      </c>
      <c r="E134" s="103">
        <f t="shared" si="46"/>
        <v>926.04931506849312</v>
      </c>
      <c r="F134" s="103">
        <f t="shared" si="43"/>
        <v>614.01095890410954</v>
      </c>
      <c r="G134" s="103">
        <f t="shared" si="42"/>
        <v>614.01</v>
      </c>
      <c r="H134" s="113">
        <v>3674</v>
      </c>
      <c r="J134" s="139"/>
      <c r="K134" s="140"/>
      <c r="L134" s="141"/>
      <c r="M134" s="142"/>
      <c r="N134" s="142"/>
      <c r="O134" s="142"/>
    </row>
    <row r="135" spans="1:15" ht="14.1" customHeight="1" x14ac:dyDescent="0.2">
      <c r="A135" s="161"/>
      <c r="B135" s="102" t="s">
        <v>219</v>
      </c>
      <c r="C135" s="103">
        <f t="shared" si="44"/>
        <v>593.87945205479457</v>
      </c>
      <c r="D135" s="103">
        <f t="shared" si="45"/>
        <v>926.04931506849312</v>
      </c>
      <c r="E135" s="103">
        <f t="shared" si="46"/>
        <v>926.04931506849312</v>
      </c>
      <c r="F135" s="103">
        <f t="shared" si="43"/>
        <v>614.01095890410954</v>
      </c>
      <c r="G135" s="103">
        <f t="shared" si="42"/>
        <v>614.01</v>
      </c>
      <c r="H135" s="113">
        <v>3674</v>
      </c>
      <c r="J135" s="139"/>
      <c r="K135" s="140"/>
      <c r="L135" s="141"/>
      <c r="M135" s="142"/>
      <c r="N135" s="142"/>
      <c r="O135" s="142"/>
    </row>
    <row r="136" spans="1:15" ht="14.1" customHeight="1" x14ac:dyDescent="0.2">
      <c r="A136" s="161"/>
      <c r="B136" s="102" t="s">
        <v>252</v>
      </c>
      <c r="C136" s="103">
        <f t="shared" si="44"/>
        <v>593.87945205479457</v>
      </c>
      <c r="D136" s="103">
        <f t="shared" si="45"/>
        <v>926.04931506849312</v>
      </c>
      <c r="E136" s="103">
        <f t="shared" si="46"/>
        <v>926.04931506849312</v>
      </c>
      <c r="F136" s="103">
        <f t="shared" si="43"/>
        <v>614.01095890410954</v>
      </c>
      <c r="G136" s="103">
        <f t="shared" si="42"/>
        <v>614.01</v>
      </c>
      <c r="H136" s="113">
        <v>3674</v>
      </c>
      <c r="J136" s="139"/>
      <c r="K136" s="140"/>
      <c r="L136" s="141"/>
      <c r="M136" s="142"/>
      <c r="N136" s="142"/>
      <c r="O136" s="142"/>
    </row>
    <row r="137" spans="1:15" ht="14.1" customHeight="1" x14ac:dyDescent="0.2">
      <c r="A137" s="161"/>
      <c r="B137" s="102" t="s">
        <v>253</v>
      </c>
      <c r="C137" s="103">
        <f t="shared" si="44"/>
        <v>593.87945205479457</v>
      </c>
      <c r="D137" s="103">
        <f t="shared" si="45"/>
        <v>926.04931506849312</v>
      </c>
      <c r="E137" s="103">
        <f t="shared" si="46"/>
        <v>926.04931506849312</v>
      </c>
      <c r="F137" s="103">
        <f t="shared" si="43"/>
        <v>614.01095890410954</v>
      </c>
      <c r="G137" s="103">
        <f t="shared" si="42"/>
        <v>614.01</v>
      </c>
      <c r="H137" s="113">
        <v>3674</v>
      </c>
      <c r="J137" s="139"/>
      <c r="K137" s="140"/>
      <c r="L137" s="141"/>
      <c r="M137" s="142"/>
      <c r="N137" s="142"/>
      <c r="O137" s="142"/>
    </row>
    <row r="138" spans="1:15" ht="14.1" customHeight="1" x14ac:dyDescent="0.2">
      <c r="A138" s="161"/>
      <c r="B138" s="102" t="s">
        <v>254</v>
      </c>
      <c r="C138" s="103">
        <f t="shared" si="44"/>
        <v>593.87945205479457</v>
      </c>
      <c r="D138" s="103">
        <f t="shared" si="45"/>
        <v>926.04931506849312</v>
      </c>
      <c r="E138" s="103">
        <f t="shared" si="46"/>
        <v>926.04931506849312</v>
      </c>
      <c r="F138" s="103">
        <f t="shared" si="43"/>
        <v>614.01095890410954</v>
      </c>
      <c r="G138" s="103">
        <f t="shared" si="42"/>
        <v>614.01</v>
      </c>
      <c r="H138" s="113">
        <v>3674</v>
      </c>
      <c r="J138" s="139"/>
      <c r="K138" s="140"/>
      <c r="L138" s="141"/>
      <c r="M138" s="142"/>
      <c r="N138" s="142"/>
      <c r="O138" s="142"/>
    </row>
    <row r="139" spans="1:15" ht="14.1" customHeight="1" x14ac:dyDescent="0.2">
      <c r="A139" s="161"/>
      <c r="B139" s="102" t="s">
        <v>220</v>
      </c>
      <c r="C139" s="103">
        <f t="shared" si="44"/>
        <v>593.87945205479457</v>
      </c>
      <c r="D139" s="103">
        <f t="shared" si="45"/>
        <v>926.04931506849312</v>
      </c>
      <c r="E139" s="103">
        <f t="shared" si="46"/>
        <v>926.04931506849312</v>
      </c>
      <c r="F139" s="103">
        <f t="shared" si="43"/>
        <v>614.01095890410954</v>
      </c>
      <c r="G139" s="103">
        <f t="shared" si="42"/>
        <v>614.01</v>
      </c>
      <c r="H139" s="113">
        <v>3674</v>
      </c>
      <c r="J139" s="139"/>
      <c r="K139" s="140"/>
      <c r="L139" s="141"/>
      <c r="M139" s="142"/>
      <c r="N139" s="142"/>
      <c r="O139" s="142"/>
    </row>
    <row r="140" spans="1:15" ht="14.1" customHeight="1" x14ac:dyDescent="0.2">
      <c r="A140" s="161"/>
      <c r="B140" s="102" t="s">
        <v>221</v>
      </c>
      <c r="C140" s="103">
        <f t="shared" si="44"/>
        <v>593.87945205479457</v>
      </c>
      <c r="D140" s="103">
        <f t="shared" si="45"/>
        <v>926.04931506849312</v>
      </c>
      <c r="E140" s="103">
        <f t="shared" si="46"/>
        <v>926.04931506849312</v>
      </c>
      <c r="F140" s="103">
        <f t="shared" si="43"/>
        <v>614.01095890410954</v>
      </c>
      <c r="G140" s="103">
        <f>H140*G139/H139</f>
        <v>614.01</v>
      </c>
      <c r="H140" s="113">
        <v>3674</v>
      </c>
      <c r="J140" s="139"/>
      <c r="K140" s="140"/>
      <c r="L140" s="141"/>
      <c r="M140" s="142"/>
      <c r="N140" s="142"/>
      <c r="O140" s="142"/>
    </row>
    <row r="141" spans="1:15" ht="14.1" customHeight="1" x14ac:dyDescent="0.2">
      <c r="A141" s="162"/>
      <c r="B141" s="102" t="s">
        <v>222</v>
      </c>
      <c r="C141" s="103">
        <f t="shared" si="44"/>
        <v>593.87945205479457</v>
      </c>
      <c r="D141" s="103">
        <f t="shared" si="45"/>
        <v>926.04931506849312</v>
      </c>
      <c r="E141" s="103">
        <f t="shared" si="46"/>
        <v>926.04931506849312</v>
      </c>
      <c r="F141" s="103">
        <f t="shared" si="43"/>
        <v>614.01095890410954</v>
      </c>
      <c r="G141" s="103">
        <f t="shared" si="42"/>
        <v>614.01</v>
      </c>
      <c r="H141" s="113">
        <v>3674</v>
      </c>
      <c r="J141" s="139"/>
      <c r="K141" s="140"/>
      <c r="L141" s="141"/>
      <c r="M141" s="142"/>
      <c r="N141" s="142"/>
      <c r="O141" s="142"/>
    </row>
    <row r="142" spans="1:15" ht="14.1" customHeight="1" x14ac:dyDescent="0.2">
      <c r="A142" s="160" t="s">
        <v>241</v>
      </c>
      <c r="B142" s="102" t="s">
        <v>223</v>
      </c>
      <c r="C142" s="103">
        <v>547.12</v>
      </c>
      <c r="D142" s="103">
        <v>853.13</v>
      </c>
      <c r="E142" s="103">
        <v>853.13</v>
      </c>
      <c r="F142" s="103">
        <v>565.66</v>
      </c>
      <c r="G142" s="103">
        <v>565.66</v>
      </c>
      <c r="H142" s="113">
        <v>3384.7</v>
      </c>
      <c r="J142" s="138">
        <v>925.74339999999995</v>
      </c>
      <c r="K142" s="138">
        <v>838.93499999999995</v>
      </c>
      <c r="L142" s="138">
        <v>491.80440000000004</v>
      </c>
      <c r="M142" s="138">
        <v>752.1472</v>
      </c>
      <c r="N142" s="138">
        <v>376.0736</v>
      </c>
      <c r="O142" s="138">
        <v>3384.7035999999998</v>
      </c>
    </row>
    <row r="143" spans="1:15" ht="14.1" customHeight="1" x14ac:dyDescent="0.2">
      <c r="A143" s="161"/>
      <c r="B143" s="102" t="s">
        <v>224</v>
      </c>
      <c r="C143" s="103">
        <f t="shared" si="44"/>
        <v>547.11589041095885</v>
      </c>
      <c r="D143" s="103">
        <f t="shared" si="45"/>
        <v>853.12986301369858</v>
      </c>
      <c r="E143" s="103">
        <f t="shared" si="46"/>
        <v>853.12986301369858</v>
      </c>
      <c r="F143" s="103">
        <f t="shared" si="43"/>
        <v>565.6621917808219</v>
      </c>
      <c r="G143" s="103">
        <f t="shared" si="42"/>
        <v>565.66</v>
      </c>
      <c r="H143" s="113">
        <v>3384.7</v>
      </c>
      <c r="J143" s="139"/>
      <c r="K143" s="140"/>
      <c r="L143" s="141"/>
      <c r="M143" s="142"/>
      <c r="N143" s="142"/>
      <c r="O143" s="142"/>
    </row>
    <row r="144" spans="1:15" ht="14.1" customHeight="1" x14ac:dyDescent="0.2">
      <c r="A144" s="161"/>
      <c r="B144" s="102" t="s">
        <v>225</v>
      </c>
      <c r="C144" s="103">
        <f t="shared" si="44"/>
        <v>547.11589041095885</v>
      </c>
      <c r="D144" s="103">
        <f t="shared" si="45"/>
        <v>853.12986301369858</v>
      </c>
      <c r="E144" s="103">
        <f t="shared" si="46"/>
        <v>853.12986301369858</v>
      </c>
      <c r="F144" s="103">
        <f t="shared" si="43"/>
        <v>565.6621917808219</v>
      </c>
      <c r="G144" s="103">
        <f t="shared" si="42"/>
        <v>565.66</v>
      </c>
      <c r="H144" s="113">
        <v>3384.7</v>
      </c>
      <c r="J144" s="139"/>
      <c r="K144" s="140"/>
      <c r="L144" s="142"/>
      <c r="M144" s="142"/>
      <c r="N144" s="142"/>
      <c r="O144" s="142"/>
    </row>
    <row r="145" spans="1:15" ht="14.1" customHeight="1" x14ac:dyDescent="0.2">
      <c r="A145" s="161"/>
      <c r="B145" s="102" t="s">
        <v>242</v>
      </c>
      <c r="C145" s="103">
        <f t="shared" si="44"/>
        <v>547.11589041095885</v>
      </c>
      <c r="D145" s="103">
        <f t="shared" si="45"/>
        <v>853.12986301369858</v>
      </c>
      <c r="E145" s="103">
        <f t="shared" si="46"/>
        <v>853.12986301369858</v>
      </c>
      <c r="F145" s="103">
        <f t="shared" si="43"/>
        <v>565.6621917808219</v>
      </c>
      <c r="G145" s="103">
        <f t="shared" si="42"/>
        <v>565.66</v>
      </c>
      <c r="H145" s="113">
        <v>3384.7</v>
      </c>
      <c r="J145" s="138"/>
      <c r="K145" s="138"/>
      <c r="L145" s="138"/>
      <c r="M145" s="138"/>
      <c r="N145" s="138"/>
      <c r="O145" s="138"/>
    </row>
    <row r="146" spans="1:15" ht="14.1" customHeight="1" x14ac:dyDescent="0.2">
      <c r="A146" s="161"/>
      <c r="B146" s="102" t="s">
        <v>243</v>
      </c>
      <c r="C146" s="103">
        <f t="shared" si="44"/>
        <v>547.11589041095885</v>
      </c>
      <c r="D146" s="103">
        <f t="shared" si="45"/>
        <v>853.12986301369858</v>
      </c>
      <c r="E146" s="103">
        <f t="shared" si="46"/>
        <v>853.12986301369858</v>
      </c>
      <c r="F146" s="103">
        <f t="shared" si="43"/>
        <v>565.6621917808219</v>
      </c>
      <c r="G146" s="103">
        <f t="shared" si="42"/>
        <v>565.66</v>
      </c>
      <c r="H146" s="113">
        <v>3384.7</v>
      </c>
      <c r="J146" s="138"/>
      <c r="K146" s="138"/>
      <c r="L146" s="138"/>
      <c r="M146" s="138"/>
      <c r="N146" s="138"/>
      <c r="O146" s="138"/>
    </row>
    <row r="147" spans="1:15" ht="14.1" customHeight="1" x14ac:dyDescent="0.2">
      <c r="A147" s="161"/>
      <c r="B147" s="102" t="s">
        <v>244</v>
      </c>
      <c r="C147" s="103">
        <f t="shared" si="44"/>
        <v>547.11589041095885</v>
      </c>
      <c r="D147" s="103">
        <f t="shared" si="45"/>
        <v>853.12986301369858</v>
      </c>
      <c r="E147" s="103">
        <f t="shared" si="46"/>
        <v>853.12986301369858</v>
      </c>
      <c r="F147" s="103">
        <f t="shared" si="43"/>
        <v>565.6621917808219</v>
      </c>
      <c r="G147" s="103">
        <f t="shared" si="42"/>
        <v>565.66</v>
      </c>
      <c r="H147" s="113">
        <v>3384.7</v>
      </c>
      <c r="J147" s="139"/>
      <c r="K147" s="140"/>
      <c r="L147" s="141"/>
      <c r="M147" s="142"/>
      <c r="N147" s="142"/>
      <c r="O147" s="142"/>
    </row>
    <row r="148" spans="1:15" ht="14.1" customHeight="1" x14ac:dyDescent="0.2">
      <c r="A148" s="161"/>
      <c r="B148" s="102" t="s">
        <v>245</v>
      </c>
      <c r="C148" s="103">
        <f t="shared" si="44"/>
        <v>547.11589041095885</v>
      </c>
      <c r="D148" s="103">
        <f t="shared" si="45"/>
        <v>853.12986301369858</v>
      </c>
      <c r="E148" s="103">
        <f t="shared" si="46"/>
        <v>853.12986301369858</v>
      </c>
      <c r="F148" s="103">
        <f t="shared" si="43"/>
        <v>565.6621917808219</v>
      </c>
      <c r="G148" s="103">
        <f t="shared" si="42"/>
        <v>565.66</v>
      </c>
      <c r="H148" s="113">
        <v>3384.7</v>
      </c>
      <c r="J148" s="139"/>
      <c r="K148" s="140"/>
      <c r="L148" s="141"/>
      <c r="M148" s="142"/>
      <c r="N148" s="142"/>
      <c r="O148" s="142"/>
    </row>
    <row r="149" spans="1:15" ht="14.1" customHeight="1" x14ac:dyDescent="0.2">
      <c r="A149" s="161"/>
      <c r="B149" s="102" t="s">
        <v>246</v>
      </c>
      <c r="C149" s="103">
        <f t="shared" si="44"/>
        <v>547.11589041095885</v>
      </c>
      <c r="D149" s="103">
        <f t="shared" si="45"/>
        <v>853.12986301369858</v>
      </c>
      <c r="E149" s="103">
        <f t="shared" si="46"/>
        <v>853.12986301369858</v>
      </c>
      <c r="F149" s="103">
        <f t="shared" si="43"/>
        <v>565.6621917808219</v>
      </c>
      <c r="G149" s="103">
        <f t="shared" si="42"/>
        <v>565.66</v>
      </c>
      <c r="H149" s="113">
        <v>3384.7</v>
      </c>
      <c r="J149" s="139"/>
      <c r="K149" s="140"/>
      <c r="L149" s="141"/>
      <c r="M149" s="142"/>
      <c r="N149" s="142"/>
      <c r="O149" s="142"/>
    </row>
    <row r="150" spans="1:15" ht="14.1" customHeight="1" x14ac:dyDescent="0.2">
      <c r="A150" s="162"/>
      <c r="B150" s="102" t="s">
        <v>226</v>
      </c>
      <c r="C150" s="103">
        <f t="shared" si="44"/>
        <v>547.11589041095885</v>
      </c>
      <c r="D150" s="103">
        <f t="shared" si="45"/>
        <v>853.12986301369858</v>
      </c>
      <c r="E150" s="103">
        <f t="shared" si="46"/>
        <v>853.12986301369858</v>
      </c>
      <c r="F150" s="103">
        <f t="shared" si="43"/>
        <v>565.6621917808219</v>
      </c>
      <c r="G150" s="103">
        <f t="shared" si="42"/>
        <v>565.66</v>
      </c>
      <c r="H150" s="113">
        <v>3384.7</v>
      </c>
      <c r="J150" s="139"/>
      <c r="K150" s="140"/>
      <c r="L150" s="141"/>
      <c r="M150" s="142"/>
      <c r="N150" s="142"/>
      <c r="O150" s="142"/>
    </row>
    <row r="152" spans="1:15" ht="14.1" customHeight="1" x14ac:dyDescent="0.2">
      <c r="D152" s="1"/>
      <c r="E152" s="1"/>
      <c r="F152" s="1"/>
    </row>
    <row r="153" spans="1:15" ht="14.1" customHeight="1" x14ac:dyDescent="0.2">
      <c r="D153" s="1"/>
      <c r="E153" s="1"/>
      <c r="F153" s="1"/>
    </row>
    <row r="154" spans="1:15" ht="14.1" customHeight="1" x14ac:dyDescent="0.2">
      <c r="B154" s="104"/>
      <c r="D154" s="1"/>
      <c r="E154" s="1"/>
      <c r="F154" s="1"/>
    </row>
    <row r="155" spans="1:15" ht="14.1" customHeight="1" x14ac:dyDescent="0.2">
      <c r="A155" s="104"/>
      <c r="B155" s="104"/>
      <c r="D155" s="1"/>
      <c r="E155" s="1"/>
      <c r="F155" s="1"/>
    </row>
    <row r="156" spans="1:15" ht="14.1" customHeight="1" x14ac:dyDescent="0.2">
      <c r="A156" s="104"/>
      <c r="B156" s="104"/>
      <c r="D156" s="1"/>
      <c r="E156" s="1"/>
      <c r="F156" s="1"/>
    </row>
    <row r="157" spans="1:15" ht="14.1" customHeight="1" x14ac:dyDescent="0.2">
      <c r="A157" s="104"/>
      <c r="B157" s="104"/>
      <c r="D157" s="1"/>
      <c r="E157" s="1"/>
      <c r="F157" s="1"/>
    </row>
    <row r="158" spans="1:15" ht="14.1" customHeight="1" x14ac:dyDescent="0.2">
      <c r="A158" s="104"/>
      <c r="B158" s="104"/>
      <c r="D158" s="1"/>
      <c r="E158" s="1"/>
      <c r="F158" s="1"/>
    </row>
    <row r="159" spans="1:15" ht="14.1" customHeight="1" x14ac:dyDescent="0.2">
      <c r="A159" s="104"/>
      <c r="B159" s="104"/>
      <c r="D159" s="1"/>
      <c r="E159" s="1"/>
      <c r="F159" s="1"/>
    </row>
    <row r="160" spans="1:15" ht="14.1" customHeight="1" x14ac:dyDescent="0.2">
      <c r="A160" s="104"/>
      <c r="B160" s="104"/>
      <c r="D160" s="1"/>
      <c r="E160" s="1"/>
      <c r="F160" s="1"/>
    </row>
    <row r="161" spans="1:4" ht="14.1" customHeight="1" x14ac:dyDescent="0.2">
      <c r="A161" s="104"/>
      <c r="B161" s="104"/>
      <c r="C161" s="110"/>
      <c r="D161" s="110"/>
    </row>
    <row r="162" spans="1:4" ht="14.1" customHeight="1" x14ac:dyDescent="0.2">
      <c r="B162" s="104"/>
    </row>
    <row r="163" spans="1:4" ht="14.1" customHeight="1" x14ac:dyDescent="0.2">
      <c r="A163" s="104"/>
      <c r="B163" s="104"/>
    </row>
    <row r="164" spans="1:4" ht="14.1" customHeight="1" x14ac:dyDescent="0.2">
      <c r="A164" s="104"/>
      <c r="B164" s="104"/>
    </row>
    <row r="165" spans="1:4" ht="14.1" customHeight="1" x14ac:dyDescent="0.2">
      <c r="A165" s="104"/>
      <c r="B165" s="104"/>
    </row>
    <row r="166" spans="1:4" ht="14.1" customHeight="1" x14ac:dyDescent="0.2">
      <c r="A166" s="104"/>
      <c r="B166" s="104"/>
    </row>
    <row r="167" spans="1:4" ht="14.1" customHeight="1" x14ac:dyDescent="0.2">
      <c r="A167" s="104"/>
      <c r="B167" s="104"/>
    </row>
    <row r="168" spans="1:4" ht="14.1" customHeight="1" x14ac:dyDescent="0.2">
      <c r="A168" s="104"/>
      <c r="B168" s="104"/>
    </row>
    <row r="169" spans="1:4" ht="14.1" customHeight="1" x14ac:dyDescent="0.2">
      <c r="B169" s="104"/>
    </row>
  </sheetData>
  <sheetProtection algorithmName="SHA-512" hashValue="Rz8I2TfMCCtNEY9fD0Ya6g0WEN9vEpnZIvOha0sP1dBkw+tyec9GHmQX+Rz+cVV0rpNghVdzK3jNZ5zo49PYbQ==" saltValue="0+M+0VNYsHiH3sxHu+nxBQ==" spinCount="100000" sheet="1" formatCells="0"/>
  <mergeCells count="7">
    <mergeCell ref="A126:A141"/>
    <mergeCell ref="A142:A150"/>
    <mergeCell ref="G95:I95"/>
    <mergeCell ref="B104:H104"/>
    <mergeCell ref="B105:H105"/>
    <mergeCell ref="A109:A115"/>
    <mergeCell ref="A116:A125"/>
  </mergeCells>
  <pageMargins left="0.19685039370078741" right="0.19685039370078741" top="0.43307086614173229" bottom="0.43307086614173229" header="0" footer="0"/>
  <pageSetup paperSize="8" scale="75" orientation="landscape" r:id="rId1"/>
  <headerFooter alignWithMargins="0">
    <oddHeader>&amp;LUniversidad de Granada&amp;CRETRIBUCIONES PTGAS  LABORAL
AÑO 2023 CON INCREMENTO 0,5% IPCA&amp;R&amp;D</oddHeader>
    <oddFooter>&amp;LServicio de Habilitación&amp;RPágina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 Funcionario</vt:lpstr>
      <vt:lpstr>PAS Laboral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2024-01-12T10:06:38Z</dcterms:modified>
</cp:coreProperties>
</file>