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AS Funcionario" sheetId="14" r:id="rId1"/>
    <sheet name="PAS Laboral" sheetId="4" r:id="rId2"/>
    <sheet name="Productividad PAS Laboral" sheetId="13" r:id="rId3"/>
    <sheet name="Cargos académicos" sheetId="7" r:id="rId4"/>
  </sheets>
  <definedNames>
    <definedName name="Consulta1" localSheetId="2">#REF!</definedName>
    <definedName name="Consulta1">#REF!</definedName>
    <definedName name="KKK" localSheetId="2">#REF!</definedName>
    <definedName name="KKK">#REF!</definedName>
    <definedName name="ñññññ" localSheetId="2">#REF!</definedName>
    <definedName name="ñññññ">#REF!</definedName>
  </definedNames>
  <calcPr calcId="145621"/>
</workbook>
</file>

<file path=xl/calcChain.xml><?xml version="1.0" encoding="utf-8"?>
<calcChain xmlns="http://schemas.openxmlformats.org/spreadsheetml/2006/main">
  <c r="D39" i="14" l="1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2" i="14"/>
  <c r="C32" i="14"/>
  <c r="D31" i="14"/>
  <c r="C31" i="14"/>
  <c r="D30" i="14"/>
  <c r="C30" i="14"/>
  <c r="I20" i="14"/>
  <c r="I19" i="14"/>
  <c r="R9" i="14"/>
  <c r="O9" i="14"/>
  <c r="R8" i="14"/>
  <c r="O8" i="14"/>
  <c r="R7" i="14"/>
  <c r="O7" i="14"/>
  <c r="R6" i="14"/>
  <c r="O6" i="14"/>
  <c r="R5" i="14"/>
  <c r="O5" i="14"/>
  <c r="B38" i="13" l="1"/>
  <c r="D80" i="4" l="1"/>
  <c r="D81" i="4"/>
  <c r="D7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59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32" i="4"/>
  <c r="D18" i="4"/>
  <c r="D19" i="4"/>
  <c r="D20" i="4"/>
  <c r="D21" i="4"/>
  <c r="D22" i="4"/>
  <c r="D23" i="4"/>
  <c r="D24" i="4"/>
  <c r="D25" i="4"/>
  <c r="D26" i="4"/>
  <c r="D27" i="4"/>
  <c r="D28" i="4"/>
  <c r="D17" i="4"/>
  <c r="D5" i="4"/>
  <c r="D6" i="4"/>
  <c r="D7" i="4"/>
  <c r="D8" i="4"/>
  <c r="D9" i="4"/>
  <c r="D10" i="4"/>
  <c r="D11" i="4"/>
  <c r="D12" i="4"/>
  <c r="D13" i="4"/>
  <c r="D4" i="4"/>
  <c r="F46" i="13" l="1"/>
  <c r="E46" i="13"/>
  <c r="D46" i="13"/>
  <c r="C46" i="13"/>
  <c r="B46" i="13"/>
  <c r="F45" i="13"/>
  <c r="E45" i="13"/>
  <c r="D45" i="13"/>
  <c r="C45" i="13"/>
  <c r="B45" i="13"/>
  <c r="F44" i="13"/>
  <c r="E44" i="13"/>
  <c r="D44" i="13"/>
  <c r="C44" i="13"/>
  <c r="B44" i="13"/>
  <c r="F43" i="13"/>
  <c r="E43" i="13"/>
  <c r="D43" i="13"/>
  <c r="C43" i="13"/>
  <c r="B43" i="13"/>
  <c r="F42" i="13"/>
  <c r="E42" i="13"/>
  <c r="D42" i="13"/>
  <c r="C42" i="13"/>
  <c r="B42" i="13"/>
  <c r="F41" i="13"/>
  <c r="E41" i="13"/>
  <c r="D41" i="13"/>
  <c r="C41" i="13"/>
  <c r="B41" i="13"/>
  <c r="F40" i="13"/>
  <c r="E40" i="13"/>
  <c r="D40" i="13"/>
  <c r="C40" i="13"/>
  <c r="B40" i="13"/>
  <c r="F39" i="13"/>
  <c r="E39" i="13"/>
  <c r="D39" i="13"/>
  <c r="C39" i="13"/>
  <c r="B39" i="13"/>
  <c r="F38" i="13"/>
  <c r="E38" i="13"/>
  <c r="D38" i="13"/>
  <c r="C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4" i="13"/>
  <c r="E34" i="13"/>
  <c r="D34" i="13"/>
  <c r="C34" i="13"/>
  <c r="B34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5" i="13"/>
  <c r="E25" i="13"/>
  <c r="D25" i="13"/>
  <c r="C25" i="13"/>
  <c r="B25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6" i="13"/>
  <c r="E16" i="13"/>
  <c r="D16" i="13"/>
  <c r="C16" i="13"/>
  <c r="B16" i="13"/>
  <c r="F15" i="13"/>
  <c r="E15" i="13"/>
  <c r="D15" i="13"/>
  <c r="C15" i="13"/>
  <c r="B15" i="13"/>
  <c r="F14" i="13"/>
  <c r="E14" i="13"/>
  <c r="D14" i="13"/>
  <c r="C14" i="13"/>
  <c r="B14" i="13"/>
  <c r="F13" i="13"/>
  <c r="E13" i="13"/>
  <c r="D13" i="13"/>
  <c r="C13" i="13"/>
  <c r="B13" i="13"/>
  <c r="F12" i="13"/>
  <c r="E12" i="13"/>
  <c r="D12" i="13"/>
  <c r="C12" i="13"/>
  <c r="B12" i="13"/>
  <c r="F11" i="13"/>
  <c r="E11" i="13"/>
  <c r="D11" i="13"/>
  <c r="C11" i="13"/>
  <c r="B11" i="13"/>
  <c r="F10" i="13"/>
  <c r="E10" i="13"/>
  <c r="D10" i="13"/>
  <c r="C10" i="13"/>
  <c r="B10" i="13"/>
  <c r="F9" i="13"/>
  <c r="E9" i="13"/>
  <c r="D9" i="13"/>
  <c r="C9" i="13"/>
  <c r="B9" i="13"/>
  <c r="F8" i="13"/>
  <c r="E8" i="13"/>
  <c r="D8" i="13"/>
  <c r="C8" i="13"/>
  <c r="B8" i="13"/>
  <c r="F7" i="13"/>
  <c r="E7" i="13"/>
  <c r="D7" i="13"/>
  <c r="C7" i="13"/>
  <c r="B7" i="13"/>
  <c r="F6" i="13"/>
  <c r="E6" i="13"/>
  <c r="D6" i="13"/>
  <c r="C6" i="13"/>
  <c r="B6" i="13"/>
  <c r="F5" i="13"/>
  <c r="E5" i="13"/>
  <c r="D5" i="13"/>
  <c r="C5" i="13"/>
  <c r="B5" i="13"/>
  <c r="E9" i="7" l="1"/>
  <c r="G9" i="7" s="1"/>
  <c r="D9" i="7"/>
  <c r="F9" i="7" s="1"/>
  <c r="E8" i="7"/>
  <c r="G8" i="7" s="1"/>
  <c r="D8" i="7"/>
  <c r="F8" i="7" s="1"/>
  <c r="E7" i="7"/>
  <c r="G7" i="7" s="1"/>
  <c r="D7" i="7"/>
  <c r="F7" i="7" s="1"/>
  <c r="E6" i="7"/>
  <c r="G6" i="7" s="1"/>
  <c r="D6" i="7"/>
  <c r="F6" i="7" s="1"/>
  <c r="E5" i="7"/>
  <c r="G5" i="7" s="1"/>
  <c r="D5" i="7"/>
  <c r="F5" i="7" s="1"/>
  <c r="E4" i="7"/>
  <c r="G4" i="7" s="1"/>
  <c r="D4" i="7"/>
  <c r="F4" i="7" s="1"/>
  <c r="E3" i="7"/>
  <c r="G3" i="7" s="1"/>
  <c r="D3" i="7"/>
  <c r="F3" i="7" s="1"/>
  <c r="E2" i="7"/>
  <c r="G2" i="7" s="1"/>
  <c r="D2" i="7"/>
  <c r="F2" i="7" s="1"/>
  <c r="H89" i="4" l="1"/>
  <c r="C88" i="4"/>
  <c r="C87" i="4"/>
  <c r="C86" i="4"/>
  <c r="C85" i="4"/>
  <c r="I81" i="4"/>
  <c r="G81" i="4"/>
  <c r="F81" i="4"/>
  <c r="C81" i="4"/>
  <c r="B81" i="4"/>
  <c r="I80" i="4"/>
  <c r="F80" i="4"/>
  <c r="C80" i="4"/>
  <c r="B80" i="4"/>
  <c r="E80" i="4" s="1"/>
  <c r="I79" i="4"/>
  <c r="C79" i="4"/>
  <c r="B79" i="4"/>
  <c r="K78" i="4"/>
  <c r="G75" i="4"/>
  <c r="F75" i="4"/>
  <c r="C75" i="4"/>
  <c r="B75" i="4"/>
  <c r="I74" i="4"/>
  <c r="I75" i="4" s="1"/>
  <c r="G74" i="4"/>
  <c r="F74" i="4"/>
  <c r="C74" i="4"/>
  <c r="B74" i="4"/>
  <c r="I73" i="4"/>
  <c r="G73" i="4"/>
  <c r="F73" i="4"/>
  <c r="C73" i="4"/>
  <c r="B73" i="4"/>
  <c r="G72" i="4"/>
  <c r="F72" i="4"/>
  <c r="C72" i="4"/>
  <c r="B72" i="4"/>
  <c r="I71" i="4"/>
  <c r="G71" i="4"/>
  <c r="F71" i="4"/>
  <c r="C71" i="4"/>
  <c r="B71" i="4"/>
  <c r="I70" i="4"/>
  <c r="G70" i="4"/>
  <c r="F70" i="4"/>
  <c r="C70" i="4"/>
  <c r="B70" i="4"/>
  <c r="G69" i="4"/>
  <c r="F69" i="4"/>
  <c r="C69" i="4"/>
  <c r="B69" i="4"/>
  <c r="G68" i="4"/>
  <c r="F68" i="4"/>
  <c r="C68" i="4"/>
  <c r="B68" i="4"/>
  <c r="I67" i="4"/>
  <c r="G67" i="4"/>
  <c r="F67" i="4"/>
  <c r="C67" i="4"/>
  <c r="B67" i="4"/>
  <c r="G66" i="4"/>
  <c r="F66" i="4"/>
  <c r="C66" i="4"/>
  <c r="B66" i="4"/>
  <c r="I65" i="4"/>
  <c r="G65" i="4"/>
  <c r="F65" i="4"/>
  <c r="C65" i="4"/>
  <c r="B65" i="4"/>
  <c r="G64" i="4"/>
  <c r="F64" i="4"/>
  <c r="C64" i="4"/>
  <c r="B64" i="4"/>
  <c r="G63" i="4"/>
  <c r="F63" i="4"/>
  <c r="C63" i="4"/>
  <c r="B63" i="4"/>
  <c r="I62" i="4"/>
  <c r="I66" i="4" s="1"/>
  <c r="G62" i="4"/>
  <c r="F62" i="4"/>
  <c r="C62" i="4"/>
  <c r="B62" i="4"/>
  <c r="K61" i="4"/>
  <c r="I61" i="4"/>
  <c r="G61" i="4"/>
  <c r="F61" i="4"/>
  <c r="C61" i="4"/>
  <c r="B61" i="4"/>
  <c r="I60" i="4"/>
  <c r="G60" i="4"/>
  <c r="F60" i="4"/>
  <c r="C60" i="4"/>
  <c r="B60" i="4"/>
  <c r="I59" i="4"/>
  <c r="C59" i="4"/>
  <c r="B59" i="4"/>
  <c r="K58" i="4"/>
  <c r="G55" i="4"/>
  <c r="F55" i="4"/>
  <c r="C55" i="4"/>
  <c r="B55" i="4"/>
  <c r="G54" i="4"/>
  <c r="F54" i="4"/>
  <c r="C54" i="4"/>
  <c r="B54" i="4"/>
  <c r="G53" i="4"/>
  <c r="F53" i="4"/>
  <c r="C53" i="4"/>
  <c r="B53" i="4"/>
  <c r="E54" i="4" s="1"/>
  <c r="G52" i="4"/>
  <c r="F52" i="4"/>
  <c r="C52" i="4"/>
  <c r="B52" i="4"/>
  <c r="G51" i="4"/>
  <c r="F51" i="4"/>
  <c r="C51" i="4"/>
  <c r="B51" i="4"/>
  <c r="G50" i="4"/>
  <c r="F50" i="4"/>
  <c r="C50" i="4"/>
  <c r="B50" i="4"/>
  <c r="I49" i="4"/>
  <c r="G49" i="4"/>
  <c r="F49" i="4"/>
  <c r="C49" i="4"/>
  <c r="B49" i="4"/>
  <c r="G48" i="4"/>
  <c r="F48" i="4"/>
  <c r="C48" i="4"/>
  <c r="B48" i="4"/>
  <c r="G47" i="4"/>
  <c r="F47" i="4"/>
  <c r="C47" i="4"/>
  <c r="B47" i="4"/>
  <c r="G46" i="4"/>
  <c r="F46" i="4"/>
  <c r="C46" i="4"/>
  <c r="B46" i="4"/>
  <c r="G45" i="4"/>
  <c r="F45" i="4"/>
  <c r="C45" i="4"/>
  <c r="B45" i="4"/>
  <c r="G44" i="4"/>
  <c r="F44" i="4"/>
  <c r="C44" i="4"/>
  <c r="B44" i="4"/>
  <c r="I43" i="4"/>
  <c r="G43" i="4"/>
  <c r="F43" i="4"/>
  <c r="C43" i="4"/>
  <c r="B43" i="4"/>
  <c r="G42" i="4"/>
  <c r="F42" i="4"/>
  <c r="C42" i="4"/>
  <c r="B42" i="4"/>
  <c r="G41" i="4"/>
  <c r="F41" i="4"/>
  <c r="C41" i="4"/>
  <c r="B41" i="4"/>
  <c r="I40" i="4"/>
  <c r="G40" i="4"/>
  <c r="F40" i="4"/>
  <c r="C40" i="4"/>
  <c r="B40" i="4"/>
  <c r="I39" i="4"/>
  <c r="G39" i="4"/>
  <c r="F39" i="4"/>
  <c r="C39" i="4"/>
  <c r="B39" i="4"/>
  <c r="F38" i="4"/>
  <c r="C38" i="4"/>
  <c r="B38" i="4"/>
  <c r="G37" i="4"/>
  <c r="F37" i="4"/>
  <c r="C37" i="4"/>
  <c r="B37" i="4"/>
  <c r="I36" i="4"/>
  <c r="I50" i="4" s="1"/>
  <c r="G36" i="4"/>
  <c r="F36" i="4"/>
  <c r="C36" i="4"/>
  <c r="B36" i="4"/>
  <c r="I35" i="4"/>
  <c r="G35" i="4"/>
  <c r="F35" i="4"/>
  <c r="C35" i="4"/>
  <c r="B35" i="4"/>
  <c r="I34" i="4"/>
  <c r="F34" i="4"/>
  <c r="C34" i="4"/>
  <c r="B34" i="4"/>
  <c r="I33" i="4"/>
  <c r="F33" i="4"/>
  <c r="C33" i="4"/>
  <c r="B33" i="4"/>
  <c r="C32" i="4"/>
  <c r="B32" i="4"/>
  <c r="K31" i="4"/>
  <c r="G28" i="4"/>
  <c r="F28" i="4"/>
  <c r="C28" i="4"/>
  <c r="B28" i="4"/>
  <c r="G27" i="4"/>
  <c r="F27" i="4"/>
  <c r="C27" i="4"/>
  <c r="B27" i="4"/>
  <c r="G26" i="4"/>
  <c r="F26" i="4"/>
  <c r="C26" i="4"/>
  <c r="B26" i="4"/>
  <c r="G25" i="4"/>
  <c r="F25" i="4"/>
  <c r="C25" i="4"/>
  <c r="B25" i="4"/>
  <c r="G24" i="4"/>
  <c r="F24" i="4"/>
  <c r="C24" i="4"/>
  <c r="B24" i="4"/>
  <c r="G23" i="4"/>
  <c r="F23" i="4"/>
  <c r="C23" i="4"/>
  <c r="B23" i="4"/>
  <c r="I22" i="4"/>
  <c r="G22" i="4"/>
  <c r="F22" i="4"/>
  <c r="C22" i="4"/>
  <c r="B22" i="4"/>
  <c r="G21" i="4"/>
  <c r="F21" i="4"/>
  <c r="C21" i="4"/>
  <c r="B21" i="4"/>
  <c r="G20" i="4"/>
  <c r="F20" i="4"/>
  <c r="C20" i="4"/>
  <c r="B20" i="4"/>
  <c r="I19" i="4"/>
  <c r="I27" i="4" s="1"/>
  <c r="G19" i="4"/>
  <c r="F19" i="4"/>
  <c r="C19" i="4"/>
  <c r="B19" i="4"/>
  <c r="I18" i="4"/>
  <c r="F18" i="4"/>
  <c r="C18" i="4"/>
  <c r="E27" i="4" s="1"/>
  <c r="B18" i="4"/>
  <c r="C17" i="4"/>
  <c r="B17" i="4"/>
  <c r="E28" i="4" s="1"/>
  <c r="K16" i="4"/>
  <c r="J13" i="4"/>
  <c r="I13" i="4"/>
  <c r="G13" i="4"/>
  <c r="F13" i="4"/>
  <c r="B13" i="4"/>
  <c r="I12" i="4"/>
  <c r="F12" i="4"/>
  <c r="C12" i="4"/>
  <c r="B12" i="4"/>
  <c r="I11" i="4"/>
  <c r="F11" i="4"/>
  <c r="C11" i="4"/>
  <c r="B11" i="4"/>
  <c r="I10" i="4"/>
  <c r="F10" i="4"/>
  <c r="C10" i="4"/>
  <c r="B10" i="4"/>
  <c r="I9" i="4"/>
  <c r="F9" i="4"/>
  <c r="C9" i="4"/>
  <c r="B9" i="4"/>
  <c r="I8" i="4"/>
  <c r="F8" i="4"/>
  <c r="C8" i="4"/>
  <c r="B8" i="4"/>
  <c r="I7" i="4"/>
  <c r="F7" i="4"/>
  <c r="C7" i="4"/>
  <c r="B7" i="4"/>
  <c r="I6" i="4"/>
  <c r="F6" i="4"/>
  <c r="C6" i="4"/>
  <c r="B6" i="4"/>
  <c r="I5" i="4"/>
  <c r="F5" i="4"/>
  <c r="C5" i="4"/>
  <c r="G10" i="4" s="1"/>
  <c r="B5" i="4"/>
  <c r="J4" i="4"/>
  <c r="H80" i="4"/>
  <c r="J80" i="4" s="1"/>
  <c r="C4" i="4"/>
  <c r="C13" i="4" s="1"/>
  <c r="B4" i="4"/>
  <c r="E53" i="4" l="1"/>
  <c r="I51" i="4"/>
  <c r="I55" i="4"/>
  <c r="E17" i="4"/>
  <c r="E37" i="4"/>
  <c r="E79" i="4"/>
  <c r="H18" i="4"/>
  <c r="J18" i="4" s="1"/>
  <c r="H10" i="4"/>
  <c r="E4" i="4"/>
  <c r="E5" i="4"/>
  <c r="H8" i="4"/>
  <c r="E55" i="4"/>
  <c r="E11" i="4"/>
  <c r="H12" i="4"/>
  <c r="E13" i="4"/>
  <c r="H6" i="4"/>
  <c r="J81" i="4"/>
  <c r="E74" i="4"/>
  <c r="E33" i="4"/>
  <c r="E32" i="4"/>
  <c r="E18" i="4"/>
  <c r="E26" i="4"/>
  <c r="G7" i="4"/>
  <c r="E9" i="4"/>
  <c r="G9" i="4"/>
  <c r="G11" i="4"/>
  <c r="E6" i="4"/>
  <c r="E8" i="4"/>
  <c r="E10" i="4"/>
  <c r="E12" i="4"/>
  <c r="E81" i="4"/>
  <c r="E70" i="4"/>
  <c r="E59" i="4"/>
  <c r="E47" i="4"/>
  <c r="E7" i="4"/>
  <c r="H7" i="4"/>
  <c r="G8" i="4"/>
  <c r="H11" i="4"/>
  <c r="G12" i="4"/>
  <c r="E20" i="4"/>
  <c r="I20" i="4"/>
  <c r="H21" i="4"/>
  <c r="E24" i="4"/>
  <c r="I24" i="4"/>
  <c r="H25" i="4"/>
  <c r="I28" i="4"/>
  <c r="E34" i="4"/>
  <c r="E35" i="4"/>
  <c r="H36" i="4"/>
  <c r="J37" i="4" s="1"/>
  <c r="E40" i="4"/>
  <c r="H41" i="4"/>
  <c r="J42" i="4" s="1"/>
  <c r="E44" i="4"/>
  <c r="I44" i="4"/>
  <c r="H45" i="4"/>
  <c r="E48" i="4"/>
  <c r="I48" i="4"/>
  <c r="H49" i="4"/>
  <c r="J49" i="4" s="1"/>
  <c r="E52" i="4"/>
  <c r="I52" i="4"/>
  <c r="H53" i="4"/>
  <c r="E60" i="4"/>
  <c r="H61" i="4"/>
  <c r="E63" i="4"/>
  <c r="I63" i="4"/>
  <c r="H64" i="4"/>
  <c r="E67" i="4"/>
  <c r="H68" i="4"/>
  <c r="E71" i="4"/>
  <c r="H72" i="4"/>
  <c r="E75" i="4"/>
  <c r="H81" i="4"/>
  <c r="E21" i="4"/>
  <c r="I21" i="4"/>
  <c r="H22" i="4"/>
  <c r="J22" i="4" s="1"/>
  <c r="E25" i="4"/>
  <c r="I25" i="4"/>
  <c r="H26" i="4"/>
  <c r="E36" i="4"/>
  <c r="H37" i="4"/>
  <c r="H38" i="4"/>
  <c r="E41" i="4"/>
  <c r="I41" i="4"/>
  <c r="H42" i="4"/>
  <c r="E45" i="4"/>
  <c r="I45" i="4"/>
  <c r="H46" i="4"/>
  <c r="J48" i="4"/>
  <c r="E49" i="4"/>
  <c r="H50" i="4"/>
  <c r="I53" i="4"/>
  <c r="H54" i="4"/>
  <c r="E61" i="4"/>
  <c r="E64" i="4"/>
  <c r="I64" i="4"/>
  <c r="H65" i="4"/>
  <c r="E68" i="4"/>
  <c r="I68" i="4"/>
  <c r="H69" i="4"/>
  <c r="E72" i="4"/>
  <c r="I72" i="4"/>
  <c r="H73" i="4"/>
  <c r="H5" i="4"/>
  <c r="J10" i="4" s="1"/>
  <c r="G6" i="4"/>
  <c r="H9" i="4"/>
  <c r="H13" i="4"/>
  <c r="H17" i="4"/>
  <c r="J17" i="4" s="1"/>
  <c r="H19" i="4"/>
  <c r="J25" i="4" s="1"/>
  <c r="E22" i="4"/>
  <c r="H23" i="4"/>
  <c r="I26" i="4"/>
  <c r="H27" i="4"/>
  <c r="H33" i="4"/>
  <c r="J33" i="4" s="1"/>
  <c r="H34" i="4"/>
  <c r="J34" i="4" s="1"/>
  <c r="J36" i="4"/>
  <c r="I37" i="4"/>
  <c r="I38" i="4"/>
  <c r="H39" i="4"/>
  <c r="J40" i="4" s="1"/>
  <c r="E42" i="4"/>
  <c r="I42" i="4"/>
  <c r="H43" i="4"/>
  <c r="J43" i="4" s="1"/>
  <c r="E46" i="4"/>
  <c r="I46" i="4"/>
  <c r="H47" i="4"/>
  <c r="E50" i="4"/>
  <c r="H51" i="4"/>
  <c r="I54" i="4"/>
  <c r="H55" i="4"/>
  <c r="H59" i="4"/>
  <c r="H62" i="4"/>
  <c r="J69" i="4" s="1"/>
  <c r="E65" i="4"/>
  <c r="H66" i="4"/>
  <c r="E69" i="4"/>
  <c r="I69" i="4"/>
  <c r="H70" i="4"/>
  <c r="E73" i="4"/>
  <c r="H74" i="4"/>
  <c r="J74" i="4" s="1"/>
  <c r="E19" i="4"/>
  <c r="H20" i="4"/>
  <c r="E23" i="4"/>
  <c r="I23" i="4"/>
  <c r="H24" i="4"/>
  <c r="H28" i="4"/>
  <c r="J28" i="4" s="1"/>
  <c r="H32" i="4"/>
  <c r="J32" i="4" s="1"/>
  <c r="H35" i="4"/>
  <c r="E38" i="4"/>
  <c r="E39" i="4"/>
  <c r="H40" i="4"/>
  <c r="E43" i="4"/>
  <c r="H44" i="4"/>
  <c r="J46" i="4"/>
  <c r="I47" i="4"/>
  <c r="H48" i="4"/>
  <c r="E51" i="4"/>
  <c r="H52" i="4"/>
  <c r="H60" i="4"/>
  <c r="E62" i="4"/>
  <c r="H63" i="4"/>
  <c r="E66" i="4"/>
  <c r="H67" i="4"/>
  <c r="H71" i="4"/>
  <c r="H75" i="4"/>
  <c r="H79" i="4"/>
  <c r="J79" i="4" s="1"/>
  <c r="J68" i="4" l="1"/>
  <c r="J21" i="4"/>
  <c r="J64" i="4"/>
  <c r="J50" i="4"/>
  <c r="J54" i="4"/>
  <c r="J73" i="4"/>
  <c r="J65" i="4"/>
  <c r="J61" i="4"/>
  <c r="J71" i="4"/>
  <c r="J67" i="4"/>
  <c r="J60" i="4"/>
  <c r="J70" i="4"/>
  <c r="J59" i="4"/>
  <c r="J44" i="4"/>
  <c r="J38" i="4"/>
  <c r="J6" i="4"/>
  <c r="J5" i="4"/>
  <c r="J45" i="4"/>
  <c r="J72" i="4"/>
  <c r="J53" i="4"/>
  <c r="J75" i="4"/>
  <c r="J9" i="4"/>
  <c r="J12" i="4"/>
  <c r="J52" i="4"/>
  <c r="J41" i="4"/>
  <c r="J7" i="4"/>
  <c r="J63" i="4"/>
  <c r="J24" i="4"/>
  <c r="J20" i="4"/>
  <c r="J55" i="4"/>
  <c r="J51" i="4"/>
  <c r="J47" i="4"/>
  <c r="J27" i="4"/>
  <c r="J23" i="4"/>
  <c r="J19" i="4"/>
  <c r="J8" i="4"/>
  <c r="J11" i="4"/>
  <c r="J35" i="4"/>
  <c r="J39" i="4"/>
  <c r="J66" i="4"/>
  <c r="J62" i="4"/>
  <c r="J26" i="4"/>
</calcChain>
</file>

<file path=xl/sharedStrings.xml><?xml version="1.0" encoding="utf-8"?>
<sst xmlns="http://schemas.openxmlformats.org/spreadsheetml/2006/main" count="404" uniqueCount="245">
  <si>
    <t>GRUPO</t>
  </si>
  <si>
    <t>SUELDO
MENSUAL</t>
  </si>
  <si>
    <t>TRIENIO
MENSUAL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</si>
  <si>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</si>
  <si>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</si>
  <si>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</si>
  <si>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</si>
  <si>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</si>
  <si>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</si>
  <si>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</si>
  <si>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</si>
  <si>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</si>
  <si>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</si>
  <si>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TIPO</t>
  </si>
  <si>
    <t>C.E. MENSUAL</t>
  </si>
  <si>
    <t>P ADICIONAL</t>
  </si>
  <si>
    <t>Gerente</t>
  </si>
  <si>
    <t>1A</t>
  </si>
  <si>
    <t>2A</t>
  </si>
  <si>
    <t>3A</t>
  </si>
  <si>
    <t>4A</t>
  </si>
  <si>
    <t>5A</t>
  </si>
  <si>
    <t>6A</t>
  </si>
  <si>
    <t>7A</t>
  </si>
  <si>
    <t>8A</t>
  </si>
  <si>
    <t>PB Gestion</t>
  </si>
  <si>
    <t>TOTAL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</si>
  <si>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</si>
  <si>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</si>
  <si>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</si>
  <si>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</si>
  <si>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</si>
  <si>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</si>
  <si>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</si>
  <si>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</si>
  <si>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</si>
  <si>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</si>
  <si>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</si>
  <si>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</si>
  <si>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</si>
  <si>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</si>
  <si>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</si>
  <si>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</si>
  <si>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</si>
  <si>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</si>
  <si>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</si>
  <si>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</si>
  <si>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</si>
  <si>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</si>
  <si>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</si>
  <si>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</si>
  <si>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</si>
  <si>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</si>
  <si>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</si>
  <si>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</si>
  <si>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</si>
  <si>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</si>
  <si>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</si>
  <si>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</si>
  <si>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</si>
  <si>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</si>
  <si>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</si>
  <si>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</si>
  <si>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</si>
  <si>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</si>
  <si>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</si>
  <si>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</si>
  <si>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</si>
  <si>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</si>
  <si>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</si>
  <si>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</si>
  <si>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</si>
  <si>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</si>
  <si>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</si>
  <si>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</si>
  <si>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</si>
  <si>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</si>
  <si>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</si>
  <si>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</si>
  <si>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</si>
  <si>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</si>
  <si>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</si>
  <si>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</si>
  <si>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</si>
  <si>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</si>
  <si>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</si>
  <si>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</si>
  <si>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</si>
  <si>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</si>
  <si>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</si>
  <si>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</si>
  <si>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</si>
  <si>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</si>
  <si>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</si>
  <si>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</si>
  <si>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</si>
  <si>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</si>
  <si>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</si>
  <si>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</si>
  <si>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</si>
  <si>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</si>
  <si>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</si>
  <si>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</si>
  <si>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</si>
  <si>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</si>
  <si>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</si>
  <si>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</si>
  <si>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</si>
  <si>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</si>
  <si>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</si>
  <si>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</si>
  <si>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</si>
  <si>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</si>
  <si>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</si>
  <si>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</si>
  <si>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</si>
  <si>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</si>
  <si>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</si>
  <si>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</si>
  <si>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</si>
  <si>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</si>
  <si>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Anual</t>
  </si>
  <si>
    <t>Cuatrimestral</t>
  </si>
  <si>
    <t>OTROS CONCEPTOS RETRIBUTIVOS</t>
  </si>
  <si>
    <t>VALOR</t>
  </si>
  <si>
    <t>%INCREMENTO</t>
  </si>
  <si>
    <t>IMPORTE HORA</t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</si>
  <si>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</si>
  <si>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</si>
  <si>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</si>
  <si>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</si>
  <si>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</si>
  <si>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</si>
  <si>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</si>
  <si>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</si>
  <si>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</si>
  <si>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</si>
  <si>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</si>
  <si>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</si>
  <si>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</si>
  <si>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</si>
  <si>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</si>
  <si>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</si>
  <si>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CATEGORÍA</t>
  </si>
  <si>
    <t>TS APOYO DOCENCIA DIRECTOR SERVICIO</t>
  </si>
  <si>
    <t>GRUPO 1</t>
  </si>
  <si>
    <t>TS APOYO DOCENCIA SUBDIRECTOR SERVICIO</t>
  </si>
  <si>
    <t>TITULADO SUPERIOR</t>
  </si>
  <si>
    <t>TGM APOYO DOCENCIA DIRECTOR SERVICIO</t>
  </si>
  <si>
    <t>GRUPO 2</t>
  </si>
  <si>
    <t>TGM APOYO DOCENCIA SUBDIRECTOR SERVICIO</t>
  </si>
  <si>
    <t>TITULADO GRADO MEDIO</t>
  </si>
  <si>
    <t>ENCARGADO DE EQUIPO</t>
  </si>
  <si>
    <t>GRUPO 3</t>
  </si>
  <si>
    <t>TÉCNICO ESPECIALISTA</t>
  </si>
  <si>
    <t xml:space="preserve">TODO EL PERSONAL NO INCLUIDO </t>
  </si>
  <si>
    <t>GRUPO 4</t>
  </si>
  <si>
    <t>Secretario de Departamento</t>
  </si>
  <si>
    <t>(Desde Enero 2002 homologado a Director de Departamento)</t>
  </si>
  <si>
    <t>TIT. SUPERIOR DE APOYO A LA DOCENCIA E INVESTIGACIÓN</t>
  </si>
  <si>
    <t>TITULADO SUPERIOR DE PRENSA E INFORMACIÓN</t>
  </si>
  <si>
    <t>TITULADO SUPERIOR DE DEPORTES</t>
  </si>
  <si>
    <t>TITULADO SUPERIOR DE ACTIVIDADES CULTURALES</t>
  </si>
  <si>
    <t>TIT. GRADO MEDIO DE APOYO A LA DOCENCIA E INVESTIGACIÓN</t>
  </si>
  <si>
    <t>TIT. GRADO MEDIO PREV. DE RIESGOS LABORALES</t>
  </si>
  <si>
    <t>TITULADO DE GRADO MEDIO DE DEPORTES</t>
  </si>
  <si>
    <t>TRABAJADOR SOCIAL</t>
  </si>
  <si>
    <t>TITULADO DE GRADO MEDIO</t>
  </si>
  <si>
    <t>ENCARGADO DE EQUIPO DE CONSERJERIA</t>
  </si>
  <si>
    <t>DELINEANTE</t>
  </si>
  <si>
    <t>TEC. ESPEC. BIBLIOTECA, ARCHIVO Y MUSEO</t>
  </si>
  <si>
    <t>TEC. ESPECIALISTA DE PRENSA E INFORMACION</t>
  </si>
  <si>
    <t>TEC. ESPECIALISTA DE MEDIOS AUDIOVISUALES</t>
  </si>
  <si>
    <t>TECNICO ESPECIALISTA DE LABORATORIO</t>
  </si>
  <si>
    <t>TECNICO ESPECIALISTA DE TELECOMUNICACIONES</t>
  </si>
  <si>
    <t>TECNICO ESPECIALISTA EN HOSTELERIA</t>
  </si>
  <si>
    <t>TEC. ESPEC. PREVENCIÓN DE RIESGOS LABORALES</t>
  </si>
  <si>
    <t>TEC. ESPEC. SERV. TEC. OBRAS, EQUIP. Y MANTENIMIENTO</t>
  </si>
  <si>
    <t>TEC. ESPECIALISTA ACTIVIDADES CULTURALES</t>
  </si>
  <si>
    <t>TEC. ESPECIALISTA DE ADMON. ( A EXT.)</t>
  </si>
  <si>
    <t>TECNICO ESPECIALISTA DE ALMACEN</t>
  </si>
  <si>
    <t>TECNICO ESPECIALISTA</t>
  </si>
  <si>
    <t>CONDUCTOR MECANICO</t>
  </si>
  <si>
    <t>INTERPRETE/INFORMADOR</t>
  </si>
  <si>
    <t>TEC. AUX. DE ADMINISTRACION ( A EXT.)</t>
  </si>
  <si>
    <t>TEC. AUX. SERV. TEC. OBRAS Y MANTENIMIENTO</t>
  </si>
  <si>
    <t>TECNICO AUXILIAR DE ALMACEN</t>
  </si>
  <si>
    <t>TECNICO AUXILIAR DE HOSTELERIA</t>
  </si>
  <si>
    <t>TECNICO AUXILIAR DE INSTALAC. DEPORTIVAS</t>
  </si>
  <si>
    <t>TECNICO AUXILIAR DE LABORATORIO</t>
  </si>
  <si>
    <t>TECNICO AUXILIAR DE LIMPIEZA</t>
  </si>
  <si>
    <t>TEC. AUX. DEL SERVICIO DE CONSERJERIA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</si>
  <si>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</si>
  <si>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</si>
  <si>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</si>
  <si>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</si>
  <si>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</si>
  <si>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</si>
  <si>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</si>
  <si>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</si>
  <si>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Director de Instituto Universitario y de Escuela de Estomatología</t>
  </si>
  <si>
    <t>Coordinador del Curso de Orientación Universitaria</t>
  </si>
  <si>
    <t>P.EXTRA JUN/19</t>
  </si>
  <si>
    <t>C.D. ANUAL (x12)</t>
  </si>
  <si>
    <t>C.E. ANUAL (x12)</t>
  </si>
  <si>
    <t>COMPLEMENTO PRODUCTIVIDAD 2019 PAS FUNCIONARIO</t>
  </si>
  <si>
    <t>SUBGRUPO A2</t>
  </si>
  <si>
    <t>SUBGRUPO C1</t>
  </si>
  <si>
    <t>COMPLEMENTO PRODUCTIVIDAD 2019 PAS LABORAL</t>
  </si>
  <si>
    <t>NOV-DIC
(61 días)</t>
  </si>
  <si>
    <t>SEP-OCT
(61 días)</t>
  </si>
  <si>
    <t>JUN-JUL-AGO
(92 días)</t>
  </si>
  <si>
    <t>MAR-ABR-MAY
(92 días)</t>
  </si>
  <si>
    <t>ENE-FEB
(59 días)</t>
  </si>
  <si>
    <t>PERIODO
DEVENGO</t>
  </si>
  <si>
    <t>FEBRERO 2020</t>
  </si>
  <si>
    <t>NOVIEMBRE 2019</t>
  </si>
  <si>
    <t>OCTUBRE 2019</t>
  </si>
  <si>
    <t>JULIO 2019</t>
  </si>
  <si>
    <t>MARZO 2019</t>
  </si>
  <si>
    <t>MES ABONO</t>
  </si>
  <si>
    <t>SE ABONARÁ LA PARTE DEVENGADA DE CADA UNO DE LOS TRAMOS (C1+C2+C3+C4+C5)</t>
  </si>
  <si>
    <t>C. HOMOLOGACION 2019</t>
  </si>
  <si>
    <t>C1/22/2A que cobra N27</t>
  </si>
  <si>
    <t>A2/26/2A que cobra N27</t>
  </si>
  <si>
    <t>C1/22/3A que cobra N25</t>
  </si>
  <si>
    <t>C1/22/4A que cobra N23</t>
  </si>
  <si>
    <t>C.P.N. (CLAVE 72)
2019</t>
  </si>
  <si>
    <t>INDEMNIZACIÓN POR RESIDENCIA</t>
  </si>
  <si>
    <t>COEF REDUCTOR</t>
  </si>
  <si>
    <t>RESID. POR TRIENIO</t>
  </si>
  <si>
    <t>PASIVOS</t>
  </si>
  <si>
    <t>MUFACE</t>
  </si>
  <si>
    <t>GRUPO A</t>
  </si>
  <si>
    <t>T.C.</t>
  </si>
  <si>
    <t>6 H</t>
  </si>
  <si>
    <t>5 H</t>
  </si>
  <si>
    <t>4 H</t>
  </si>
  <si>
    <t>3 H</t>
  </si>
  <si>
    <t>2 H</t>
  </si>
  <si>
    <t>CD Director General</t>
  </si>
  <si>
    <t>NORMAL</t>
  </si>
  <si>
    <t>EXTRA</t>
  </si>
  <si>
    <t>IMPORTE</t>
  </si>
  <si>
    <r>
      <t xml:space="preserve">COMPLEMENTO ACUERDO DE GERENCIA </t>
    </r>
    <r>
      <rPr>
        <sz val="9"/>
        <rFont val="Verdana"/>
        <family val="2"/>
      </rPr>
      <t>(73)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</si>
</sst>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_ ;\-#,##0.00\ 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  <numFmt numFmtId="168" formatCode="_(\$* #,##0.00_);_(\$* \(#,##0.00\);_(\$* &quot;-&quot;??_);_(@_)"/>
    <numFmt numFmtId="169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7"/>
      <name val="Garamond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i/>
      <sz val="9"/>
      <color theme="1"/>
      <name val="Verdana"/>
      <family val="2"/>
    </font>
    <font>
      <sz val="9"/>
      <color theme="7"/>
      <name val="Verdana"/>
      <family val="2"/>
    </font>
    <font>
      <b/>
      <sz val="9"/>
      <color rgb="FFFF0000"/>
      <name val="Verdana"/>
      <family val="2"/>
    </font>
    <font>
      <b/>
      <sz val="9"/>
      <color rgb="FF0070C0"/>
      <name val="Verdana"/>
      <family val="2"/>
    </font>
    <font>
      <sz val="9"/>
      <color rgb="FF7030A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NumberFormat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8" fontId="10" fillId="0" borderId="0"/>
    <xf numFmtId="0" fontId="10" fillId="0" borderId="0"/>
    <xf numFmtId="43" fontId="3" fillId="0" borderId="0" applyNumberFormat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4" fillId="7" borderId="19" xfId="0" applyFont="1" applyFill="1" applyBorder="1"/>
    <xf numFmtId="0" fontId="4" fillId="7" borderId="20" xfId="0" applyFont="1" applyFill="1" applyBorder="1"/>
    <xf numFmtId="0" fontId="4" fillId="7" borderId="29" xfId="0" applyFont="1" applyFill="1" applyBorder="1"/>
    <xf numFmtId="0" fontId="0" fillId="0" borderId="21" xfId="0" applyBorder="1"/>
    <xf numFmtId="0" fontId="0" fillId="0" borderId="23" xfId="0" applyBorder="1"/>
    <xf numFmtId="0" fontId="3" fillId="0" borderId="0" xfId="2" applyProtection="1">
      <protection hidden="1"/>
    </xf>
    <xf numFmtId="0" fontId="10" fillId="0" borderId="0" xfId="7" applyProtection="1">
      <protection hidden="1"/>
    </xf>
    <xf numFmtId="0" fontId="17" fillId="0" borderId="0" xfId="0" applyFont="1" applyProtection="1">
      <protection hidden="1"/>
    </xf>
    <xf numFmtId="0" fontId="19" fillId="0" borderId="1" xfId="0" applyFont="1" applyBorder="1" applyProtection="1">
      <protection hidden="1"/>
    </xf>
    <xf numFmtId="0" fontId="20" fillId="0" borderId="1" xfId="0" applyFont="1" applyBorder="1" applyProtection="1">
      <protection hidden="1"/>
    </xf>
    <xf numFmtId="2" fontId="20" fillId="0" borderId="1" xfId="0" applyNumberFormat="1" applyFont="1" applyBorder="1" applyProtection="1">
      <protection hidden="1"/>
    </xf>
    <xf numFmtId="2" fontId="20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9" fillId="0" borderId="1" xfId="0" applyNumberFormat="1" applyFont="1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169" fontId="19" fillId="0" borderId="1" xfId="0" applyNumberFormat="1" applyFont="1" applyBorder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2" fontId="19" fillId="0" borderId="1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5" fillId="0" borderId="0" xfId="2" applyFont="1" applyBorder="1" applyAlignment="1" applyProtection="1">
      <alignment horizontal="right"/>
      <protection hidden="1"/>
    </xf>
    <xf numFmtId="10" fontId="5" fillId="0" borderId="0" xfId="2" quotePrefix="1" applyNumberFormat="1" applyFont="1" applyBorder="1" applyAlignment="1" applyProtection="1">
      <alignment horizontal="center"/>
      <protection hidden="1"/>
    </xf>
    <xf numFmtId="0" fontId="6" fillId="0" borderId="0" xfId="2" quotePrefix="1" applyFont="1" applyBorder="1" applyAlignment="1" applyProtection="1">
      <alignment horizontal="center"/>
      <protection hidden="1"/>
    </xf>
    <xf numFmtId="0" fontId="5" fillId="0" borderId="0" xfId="2" quotePrefix="1" applyFont="1" applyBorder="1" applyAlignment="1" applyProtection="1">
      <alignment horizontal="center"/>
      <protection hidden="1"/>
    </xf>
    <xf numFmtId="0" fontId="3" fillId="0" borderId="0" xfId="2" applyBorder="1" applyProtection="1">
      <protection hidden="1"/>
    </xf>
    <xf numFmtId="0" fontId="6" fillId="0" borderId="0" xfId="2" applyFont="1" applyBorder="1" applyAlignment="1" applyProtection="1">
      <alignment horizontal="left" vertical="top" wrapText="1"/>
      <protection hidden="1"/>
    </xf>
    <xf numFmtId="0" fontId="6" fillId="0" borderId="0" xfId="2" applyFont="1" applyBorder="1" applyAlignment="1" applyProtection="1">
      <alignment horizontal="center" vertical="top" wrapText="1"/>
      <protection hidden="1"/>
    </xf>
    <xf numFmtId="0" fontId="5" fillId="0" borderId="0" xfId="2" applyFont="1" applyBorder="1" applyAlignment="1" applyProtection="1">
      <alignment horizontal="left" wrapText="1"/>
      <protection hidden="1"/>
    </xf>
    <xf numFmtId="4" fontId="5" fillId="0" borderId="0" xfId="3" applyNumberFormat="1" applyFont="1" applyBorder="1" applyAlignment="1" applyProtection="1">
      <alignment horizontal="center"/>
      <protection hidden="1"/>
    </xf>
    <xf numFmtId="4" fontId="5" fillId="0" borderId="0" xfId="2" applyNumberFormat="1" applyFont="1" applyBorder="1" applyAlignment="1" applyProtection="1">
      <alignment horizontal="center" wrapText="1"/>
      <protection hidden="1"/>
    </xf>
    <xf numFmtId="4" fontId="5" fillId="0" borderId="0" xfId="2" applyNumberFormat="1" applyFont="1" applyFill="1" applyBorder="1" applyAlignment="1" applyProtection="1">
      <alignment horizontal="center"/>
      <protection hidden="1"/>
    </xf>
    <xf numFmtId="4" fontId="6" fillId="0" borderId="0" xfId="3" applyNumberFormat="1" applyFont="1" applyFill="1" applyBorder="1" applyAlignment="1" applyProtection="1">
      <alignment horizontal="center"/>
      <protection hidden="1"/>
    </xf>
    <xf numFmtId="4" fontId="5" fillId="0" borderId="0" xfId="3" applyNumberFormat="1" applyFont="1" applyBorder="1" applyAlignment="1" applyProtection="1">
      <protection hidden="1"/>
    </xf>
    <xf numFmtId="4" fontId="5" fillId="0" borderId="0" xfId="2" applyNumberFormat="1" applyFont="1" applyBorder="1" applyAlignment="1" applyProtection="1">
      <alignment horizontal="center"/>
      <protection hidden="1"/>
    </xf>
    <xf numFmtId="4" fontId="6" fillId="0" borderId="0" xfId="2" applyNumberFormat="1" applyFont="1" applyFill="1" applyBorder="1" applyAlignment="1" applyProtection="1">
      <alignment horizontal="center" wrapText="1"/>
      <protection hidden="1"/>
    </xf>
    <xf numFmtId="2" fontId="5" fillId="0" borderId="0" xfId="2" applyNumberFormat="1" applyFont="1" applyBorder="1" applyAlignment="1" applyProtection="1">
      <protection hidden="1"/>
    </xf>
    <xf numFmtId="4" fontId="5" fillId="0" borderId="0" xfId="2" applyNumberFormat="1" applyFont="1" applyFill="1" applyBorder="1" applyAlignment="1" applyProtection="1">
      <alignment horizontal="center" wrapText="1"/>
      <protection hidden="1"/>
    </xf>
    <xf numFmtId="4" fontId="3" fillId="0" borderId="0" xfId="2" applyNumberFormat="1" applyFont="1" applyBorder="1" applyProtection="1">
      <protection hidden="1"/>
    </xf>
    <xf numFmtId="0" fontId="3" fillId="0" borderId="0" xfId="2" applyFont="1" applyBorder="1" applyProtection="1">
      <protection hidden="1"/>
    </xf>
    <xf numFmtId="0" fontId="5" fillId="0" borderId="0" xfId="2" applyFont="1" applyBorder="1" applyAlignment="1" applyProtection="1">
      <protection hidden="1"/>
    </xf>
    <xf numFmtId="2" fontId="3" fillId="0" borderId="0" xfId="2" applyNumberFormat="1" applyFont="1" applyBorder="1" applyProtection="1">
      <protection hidden="1"/>
    </xf>
    <xf numFmtId="0" fontId="5" fillId="0" borderId="0" xfId="2" applyFont="1" applyBorder="1" applyAlignment="1" applyProtection="1">
      <alignment horizontal="center" wrapText="1"/>
      <protection hidden="1"/>
    </xf>
    <xf numFmtId="0" fontId="5" fillId="0" borderId="0" xfId="2" applyFont="1" applyFill="1" applyBorder="1" applyAlignment="1" applyProtection="1">
      <alignment horizontal="center"/>
      <protection hidden="1"/>
    </xf>
    <xf numFmtId="166" fontId="6" fillId="0" borderId="0" xfId="3" applyNumberFormat="1" applyFont="1" applyFill="1" applyBorder="1" applyAlignment="1" applyProtection="1">
      <alignment horizontal="center"/>
      <protection hidden="1"/>
    </xf>
    <xf numFmtId="166" fontId="5" fillId="0" borderId="0" xfId="3" applyNumberFormat="1" applyFont="1" applyBorder="1" applyAlignment="1" applyProtection="1"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6" fillId="0" borderId="0" xfId="2" applyFont="1" applyFill="1" applyBorder="1" applyAlignment="1" applyProtection="1">
      <alignment horizontal="center" wrapText="1"/>
      <protection hidden="1"/>
    </xf>
    <xf numFmtId="0" fontId="5" fillId="0" borderId="0" xfId="2" applyFont="1" applyFill="1" applyBorder="1" applyAlignment="1" applyProtection="1">
      <alignment horizontal="center" wrapText="1"/>
      <protection hidden="1"/>
    </xf>
    <xf numFmtId="0" fontId="6" fillId="0" borderId="0" xfId="2" applyFont="1" applyBorder="1" applyAlignment="1" applyProtection="1">
      <alignment horizontal="left" wrapText="1"/>
      <protection hidden="1"/>
    </xf>
    <xf numFmtId="0" fontId="6" fillId="0" borderId="0" xfId="2" applyFont="1" applyBorder="1" applyAlignment="1" applyProtection="1">
      <alignment horizontal="center" wrapText="1"/>
      <protection hidden="1"/>
    </xf>
    <xf numFmtId="0" fontId="5" fillId="0" borderId="0" xfId="3" applyNumberFormat="1" applyFont="1" applyBorder="1" applyAlignment="1" applyProtection="1">
      <protection hidden="1"/>
    </xf>
    <xf numFmtId="0" fontId="5" fillId="0" borderId="0" xfId="3" applyNumberFormat="1" applyFont="1" applyBorder="1" applyAlignment="1" applyProtection="1">
      <alignment horizontal="right"/>
      <protection hidden="1"/>
    </xf>
    <xf numFmtId="0" fontId="6" fillId="0" borderId="0" xfId="2" applyFont="1" applyBorder="1" applyAlignment="1" applyProtection="1">
      <alignment horizontal="center"/>
      <protection hidden="1"/>
    </xf>
    <xf numFmtId="0" fontId="6" fillId="0" borderId="0" xfId="2" applyFont="1" applyFill="1" applyBorder="1" applyAlignment="1" applyProtection="1">
      <alignment horizontal="center"/>
      <protection hidden="1"/>
    </xf>
    <xf numFmtId="4" fontId="5" fillId="0" borderId="0" xfId="3" applyNumberFormat="1" applyFont="1" applyBorder="1" applyAlignment="1" applyProtection="1">
      <alignment horizontal="right"/>
      <protection hidden="1"/>
    </xf>
    <xf numFmtId="166" fontId="5" fillId="0" borderId="0" xfId="3" applyNumberFormat="1" applyFont="1" applyFill="1" applyBorder="1" applyAlignment="1" applyProtection="1">
      <protection hidden="1"/>
    </xf>
    <xf numFmtId="0" fontId="5" fillId="0" borderId="0" xfId="2" applyFont="1" applyBorder="1" applyAlignment="1" applyProtection="1">
      <alignment horizontal="left" shrinkToFit="1"/>
      <protection hidden="1"/>
    </xf>
    <xf numFmtId="0" fontId="5" fillId="0" borderId="0" xfId="2" applyFont="1" applyBorder="1" applyAlignment="1" applyProtection="1">
      <alignment horizontal="left"/>
      <protection hidden="1"/>
    </xf>
    <xf numFmtId="0" fontId="5" fillId="0" borderId="0" xfId="2" applyFont="1" applyBorder="1" applyProtection="1">
      <protection hidden="1"/>
    </xf>
    <xf numFmtId="166" fontId="5" fillId="0" borderId="0" xfId="3" applyNumberFormat="1" applyFont="1" applyBorder="1" applyProtection="1">
      <protection hidden="1"/>
    </xf>
    <xf numFmtId="0" fontId="6" fillId="0" borderId="3" xfId="2" applyFont="1" applyBorder="1" applyAlignment="1" applyProtection="1">
      <alignment horizontal="left"/>
      <protection hidden="1"/>
    </xf>
    <xf numFmtId="10" fontId="5" fillId="0" borderId="4" xfId="2" quotePrefix="1" applyNumberFormat="1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2" applyFont="1" applyBorder="1" applyAlignment="1" applyProtection="1">
      <alignment horizontal="left" vertical="top" wrapText="1"/>
      <protection hidden="1"/>
    </xf>
    <xf numFmtId="0" fontId="6" fillId="0" borderId="7" xfId="2" applyFont="1" applyBorder="1" applyAlignment="1" applyProtection="1">
      <alignment horizontal="center" vertical="top" wrapText="1"/>
      <protection hidden="1"/>
    </xf>
    <xf numFmtId="166" fontId="6" fillId="0" borderId="3" xfId="3" applyNumberFormat="1" applyFont="1" applyFill="1" applyBorder="1" applyAlignment="1" applyProtection="1">
      <alignment horizontal="center"/>
      <protection hidden="1"/>
    </xf>
    <xf numFmtId="0" fontId="5" fillId="0" borderId="4" xfId="2" applyFont="1" applyBorder="1" applyAlignment="1" applyProtection="1">
      <protection hidden="1"/>
    </xf>
    <xf numFmtId="0" fontId="6" fillId="0" borderId="4" xfId="2" applyFont="1" applyBorder="1" applyAlignment="1" applyProtection="1">
      <protection hidden="1"/>
    </xf>
    <xf numFmtId="0" fontId="5" fillId="0" borderId="5" xfId="2" applyFont="1" applyBorder="1" applyProtection="1">
      <protection hidden="1"/>
    </xf>
    <xf numFmtId="0" fontId="5" fillId="0" borderId="6" xfId="2" applyFont="1" applyBorder="1" applyAlignment="1" applyProtection="1">
      <alignment horizontal="left"/>
      <protection hidden="1"/>
    </xf>
    <xf numFmtId="0" fontId="5" fillId="0" borderId="0" xfId="3" applyNumberFormat="1" applyFont="1" applyBorder="1" applyAlignment="1" applyProtection="1">
      <alignment horizontal="center" vertical="center"/>
      <protection hidden="1"/>
    </xf>
    <xf numFmtId="4" fontId="5" fillId="0" borderId="7" xfId="3" applyNumberFormat="1" applyFont="1" applyBorder="1" applyAlignment="1" applyProtection="1">
      <alignment horizontal="center" vertical="center"/>
      <protection hidden="1"/>
    </xf>
    <xf numFmtId="166" fontId="6" fillId="0" borderId="8" xfId="3" applyNumberFormat="1" applyFont="1" applyFill="1" applyBorder="1" applyAlignment="1" applyProtection="1">
      <alignment horizontal="center"/>
      <protection hidden="1"/>
    </xf>
    <xf numFmtId="0" fontId="5" fillId="0" borderId="9" xfId="2" applyFont="1" applyBorder="1" applyAlignment="1" applyProtection="1">
      <protection hidden="1"/>
    </xf>
    <xf numFmtId="0" fontId="6" fillId="0" borderId="9" xfId="2" applyFont="1" applyBorder="1" applyAlignment="1" applyProtection="1">
      <protection hidden="1"/>
    </xf>
    <xf numFmtId="0" fontId="5" fillId="0" borderId="10" xfId="2" applyFont="1" applyBorder="1" applyProtection="1">
      <protection hidden="1"/>
    </xf>
    <xf numFmtId="0" fontId="5" fillId="0" borderId="6" xfId="2" applyFont="1" applyBorder="1" applyAlignment="1" applyProtection="1">
      <alignment horizontal="left" vertical="top" wrapText="1"/>
      <protection hidden="1"/>
    </xf>
    <xf numFmtId="2" fontId="5" fillId="0" borderId="0" xfId="3" applyNumberFormat="1" applyFont="1" applyBorder="1" applyAlignment="1" applyProtection="1">
      <alignment horizontal="center" vertical="center"/>
      <protection hidden="1"/>
    </xf>
    <xf numFmtId="166" fontId="6" fillId="0" borderId="11" xfId="3" applyNumberFormat="1" applyFont="1" applyBorder="1" applyProtection="1">
      <protection hidden="1"/>
    </xf>
    <xf numFmtId="0" fontId="5" fillId="0" borderId="12" xfId="2" applyFont="1" applyBorder="1" applyAlignment="1" applyProtection="1">
      <alignment horizontal="center"/>
      <protection hidden="1"/>
    </xf>
    <xf numFmtId="0" fontId="5" fillId="0" borderId="8" xfId="2" applyFont="1" applyBorder="1" applyAlignment="1" applyProtection="1">
      <alignment horizontal="left" vertical="top" wrapText="1"/>
      <protection hidden="1"/>
    </xf>
    <xf numFmtId="0" fontId="5" fillId="0" borderId="9" xfId="3" applyNumberFormat="1" applyFont="1" applyBorder="1" applyAlignment="1" applyProtection="1">
      <alignment horizontal="center" vertical="center"/>
      <protection hidden="1"/>
    </xf>
    <xf numFmtId="4" fontId="5" fillId="0" borderId="10" xfId="3" applyNumberFormat="1" applyFont="1" applyBorder="1" applyAlignment="1" applyProtection="1">
      <alignment horizontal="center" vertical="center"/>
      <protection hidden="1"/>
    </xf>
    <xf numFmtId="166" fontId="5" fillId="0" borderId="13" xfId="3" applyNumberFormat="1" applyFont="1" applyBorder="1" applyProtection="1">
      <protection hidden="1"/>
    </xf>
    <xf numFmtId="4" fontId="5" fillId="0" borderId="14" xfId="2" applyNumberFormat="1" applyFont="1" applyBorder="1" applyAlignment="1" applyProtection="1">
      <alignment horizontal="center"/>
      <protection hidden="1"/>
    </xf>
    <xf numFmtId="166" fontId="5" fillId="0" borderId="15" xfId="3" applyNumberFormat="1" applyFont="1" applyBorder="1" applyProtection="1">
      <protection hidden="1"/>
    </xf>
    <xf numFmtId="4" fontId="5" fillId="0" borderId="16" xfId="2" applyNumberFormat="1" applyFont="1" applyBorder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5" fillId="0" borderId="4" xfId="2" applyFont="1" applyFill="1" applyBorder="1" applyAlignment="1" applyProtection="1">
      <alignment horizontal="center"/>
      <protection hidden="1"/>
    </xf>
    <xf numFmtId="166" fontId="5" fillId="0" borderId="5" xfId="3" applyNumberFormat="1" applyFont="1" applyFill="1" applyBorder="1" applyAlignment="1" applyProtection="1">
      <alignment horizontal="center"/>
      <protection hidden="1"/>
    </xf>
    <xf numFmtId="0" fontId="6" fillId="0" borderId="6" xfId="2" applyFont="1" applyBorder="1" applyAlignment="1" applyProtection="1">
      <alignment horizontal="left"/>
      <protection hidden="1"/>
    </xf>
    <xf numFmtId="166" fontId="6" fillId="0" borderId="7" xfId="3" applyNumberFormat="1" applyFont="1" applyFill="1" applyBorder="1" applyAlignment="1" applyProtection="1">
      <alignment horizontal="center"/>
      <protection hidden="1"/>
    </xf>
    <xf numFmtId="0" fontId="5" fillId="0" borderId="0" xfId="2" applyNumberFormat="1" applyFont="1" applyBorder="1" applyAlignment="1" applyProtection="1">
      <alignment horizontal="center" vertical="top" wrapText="1"/>
      <protection hidden="1"/>
    </xf>
    <xf numFmtId="10" fontId="5" fillId="0" borderId="0" xfId="2" quotePrefix="1" applyNumberFormat="1" applyFont="1" applyFill="1" applyBorder="1" applyAlignment="1" applyProtection="1">
      <alignment horizontal="center"/>
      <protection hidden="1"/>
    </xf>
    <xf numFmtId="0" fontId="5" fillId="0" borderId="7" xfId="3" applyNumberFormat="1" applyFont="1" applyFill="1" applyBorder="1" applyAlignment="1" applyProtection="1">
      <alignment horizontal="center"/>
      <protection hidden="1"/>
    </xf>
    <xf numFmtId="167" fontId="5" fillId="0" borderId="0" xfId="2" applyNumberFormat="1" applyFont="1" applyFill="1" applyBorder="1" applyAlignment="1" applyProtection="1">
      <alignment horizontal="center"/>
      <protection hidden="1"/>
    </xf>
    <xf numFmtId="0" fontId="5" fillId="0" borderId="6" xfId="2" quotePrefix="1" applyFont="1" applyBorder="1" applyAlignment="1" applyProtection="1">
      <alignment horizontal="left"/>
      <protection hidden="1"/>
    </xf>
    <xf numFmtId="167" fontId="5" fillId="0" borderId="0" xfId="2" quotePrefix="1" applyNumberFormat="1" applyFont="1" applyFill="1" applyBorder="1" applyAlignment="1" applyProtection="1">
      <alignment horizontal="center"/>
      <protection hidden="1"/>
    </xf>
    <xf numFmtId="0" fontId="5" fillId="0" borderId="14" xfId="2" applyNumberFormat="1" applyFont="1" applyBorder="1" applyAlignment="1" applyProtection="1">
      <alignment horizontal="center"/>
      <protection hidden="1"/>
    </xf>
    <xf numFmtId="0" fontId="5" fillId="0" borderId="18" xfId="2" applyFont="1" applyBorder="1" applyAlignment="1" applyProtection="1">
      <alignment horizontal="center"/>
      <protection hidden="1"/>
    </xf>
    <xf numFmtId="0" fontId="5" fillId="0" borderId="16" xfId="2" applyNumberFormat="1" applyFont="1" applyBorder="1" applyAlignment="1" applyProtection="1">
      <alignment horizontal="center"/>
      <protection hidden="1"/>
    </xf>
    <xf numFmtId="166" fontId="5" fillId="0" borderId="8" xfId="3" applyNumberFormat="1" applyFont="1" applyBorder="1" applyProtection="1">
      <protection hidden="1"/>
    </xf>
    <xf numFmtId="0" fontId="5" fillId="0" borderId="9" xfId="2" applyFont="1" applyBorder="1" applyAlignment="1" applyProtection="1">
      <alignment horizontal="center"/>
      <protection hidden="1"/>
    </xf>
    <xf numFmtId="0" fontId="5" fillId="0" borderId="9" xfId="2" applyNumberFormat="1" applyFont="1" applyBorder="1" applyAlignment="1" applyProtection="1">
      <alignment horizontal="center"/>
      <protection hidden="1"/>
    </xf>
    <xf numFmtId="0" fontId="5" fillId="0" borderId="9" xfId="2" applyFont="1" applyFill="1" applyBorder="1" applyAlignment="1" applyProtection="1">
      <alignment horizontal="center"/>
      <protection hidden="1"/>
    </xf>
    <xf numFmtId="166" fontId="6" fillId="0" borderId="10" xfId="3" applyNumberFormat="1" applyFont="1" applyFill="1" applyBorder="1" applyAlignment="1" applyProtection="1">
      <alignment horizontal="center"/>
      <protection hidden="1"/>
    </xf>
    <xf numFmtId="0" fontId="3" fillId="0" borderId="0" xfId="2" applyBorder="1" applyAlignment="1" applyProtection="1">
      <alignment horizontal="left"/>
      <protection hidden="1"/>
    </xf>
    <xf numFmtId="0" fontId="3" fillId="0" borderId="0" xfId="2" applyBorder="1" applyAlignment="1" applyProtection="1">
      <alignment horizontal="center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166" fontId="8" fillId="0" borderId="0" xfId="3" applyNumberFormat="1" applyFont="1" applyFill="1" applyBorder="1" applyAlignment="1" applyProtection="1">
      <alignment horizontal="center"/>
      <protection hidden="1"/>
    </xf>
    <xf numFmtId="166" fontId="7" fillId="0" borderId="0" xfId="3" applyNumberFormat="1" applyFont="1" applyBorder="1" applyProtection="1"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8" fillId="0" borderId="0" xfId="2" applyFont="1" applyFill="1" applyBorder="1" applyAlignment="1" applyProtection="1">
      <alignment horizontal="center"/>
      <protection hidden="1"/>
    </xf>
    <xf numFmtId="0" fontId="9" fillId="0" borderId="0" xfId="2" applyFont="1" applyBorder="1" applyProtection="1">
      <protection hidden="1"/>
    </xf>
    <xf numFmtId="0" fontId="9" fillId="0" borderId="0" xfId="2" applyFont="1" applyFill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49" fontId="15" fillId="8" borderId="27" xfId="2" applyNumberFormat="1" applyFont="1" applyFill="1" applyBorder="1" applyAlignment="1" applyProtection="1">
      <alignment horizontal="center" vertical="center"/>
      <protection hidden="1"/>
    </xf>
    <xf numFmtId="49" fontId="3" fillId="0" borderId="1" xfId="2" applyNumberFormat="1" applyBorder="1" applyAlignment="1" applyProtection="1">
      <alignment horizontal="center" vertical="center"/>
      <protection hidden="1"/>
    </xf>
    <xf numFmtId="0" fontId="2" fillId="0" borderId="1" xfId="8" applyFont="1" applyBorder="1" applyAlignment="1" applyProtection="1">
      <alignment horizontal="center" vertical="center"/>
      <protection hidden="1"/>
    </xf>
    <xf numFmtId="0" fontId="13" fillId="0" borderId="1" xfId="2" applyFont="1" applyBorder="1" applyAlignment="1" applyProtection="1">
      <alignment horizontal="center" vertical="center" wrapText="1"/>
      <protection hidden="1"/>
    </xf>
    <xf numFmtId="43" fontId="14" fillId="0" borderId="1" xfId="6" applyFont="1" applyBorder="1" applyAlignment="1" applyProtection="1">
      <alignment horizontal="center" vertical="center"/>
      <protection hidden="1"/>
    </xf>
    <xf numFmtId="0" fontId="2" fillId="2" borderId="1" xfId="8" applyFont="1" applyFill="1" applyBorder="1" applyAlignment="1" applyProtection="1">
      <alignment horizontal="left" vertical="center" wrapText="1"/>
      <protection hidden="1"/>
    </xf>
    <xf numFmtId="4" fontId="1" fillId="2" borderId="1" xfId="8" applyNumberFormat="1" applyFont="1" applyFill="1" applyBorder="1" applyAlignment="1" applyProtection="1">
      <alignment horizontal="right" vertical="center"/>
      <protection hidden="1"/>
    </xf>
    <xf numFmtId="0" fontId="2" fillId="2" borderId="1" xfId="8" applyFont="1" applyFill="1" applyBorder="1" applyAlignment="1" applyProtection="1">
      <alignment horizontal="left" vertical="center"/>
      <protection hidden="1"/>
    </xf>
    <xf numFmtId="0" fontId="2" fillId="3" borderId="1" xfId="8" applyFont="1" applyFill="1" applyBorder="1" applyAlignment="1" applyProtection="1">
      <alignment horizontal="left" vertical="center"/>
      <protection hidden="1"/>
    </xf>
    <xf numFmtId="4" fontId="1" fillId="3" borderId="1" xfId="8" applyNumberFormat="1" applyFont="1" applyFill="1" applyBorder="1" applyAlignment="1" applyProtection="1">
      <alignment horizontal="right" vertical="center"/>
      <protection hidden="1"/>
    </xf>
    <xf numFmtId="0" fontId="2" fillId="4" borderId="1" xfId="8" applyFont="1" applyFill="1" applyBorder="1" applyAlignment="1" applyProtection="1">
      <alignment horizontal="left" vertical="center"/>
      <protection hidden="1"/>
    </xf>
    <xf numFmtId="4" fontId="1" fillId="4" borderId="1" xfId="8" applyNumberFormat="1" applyFont="1" applyFill="1" applyBorder="1" applyAlignment="1" applyProtection="1">
      <alignment horizontal="right" vertical="center"/>
      <protection hidden="1"/>
    </xf>
    <xf numFmtId="0" fontId="2" fillId="5" borderId="1" xfId="8" applyFont="1" applyFill="1" applyBorder="1" applyAlignment="1" applyProtection="1">
      <alignment horizontal="left" vertical="center"/>
      <protection hidden="1"/>
    </xf>
    <xf numFmtId="4" fontId="1" fillId="5" borderId="1" xfId="8" applyNumberFormat="1" applyFont="1" applyFill="1" applyBorder="1" applyAlignment="1" applyProtection="1">
      <alignment horizontal="right" vertical="center"/>
      <protection hidden="1"/>
    </xf>
    <xf numFmtId="0" fontId="2" fillId="6" borderId="1" xfId="8" applyFont="1" applyFill="1" applyBorder="1" applyAlignment="1" applyProtection="1">
      <alignment horizontal="left" vertical="center"/>
      <protection hidden="1"/>
    </xf>
    <xf numFmtId="4" fontId="1" fillId="6" borderId="1" xfId="8" applyNumberFormat="1" applyFont="1" applyFill="1" applyBorder="1" applyAlignment="1" applyProtection="1">
      <alignment horizontal="right" vertical="center"/>
      <protection hidden="1"/>
    </xf>
    <xf numFmtId="0" fontId="2" fillId="6" borderId="0" xfId="8" applyFont="1" applyFill="1" applyBorder="1" applyAlignment="1" applyProtection="1">
      <alignment horizontal="left" vertical="center"/>
      <protection hidden="1"/>
    </xf>
    <xf numFmtId="0" fontId="11" fillId="0" borderId="1" xfId="0" applyNumberFormat="1" applyFont="1" applyBorder="1" applyProtection="1">
      <protection hidden="1"/>
    </xf>
    <xf numFmtId="0" fontId="0" fillId="0" borderId="1" xfId="0" applyNumberFormat="1" applyBorder="1" applyAlignment="1" applyProtection="1">
      <alignment horizontal="right" vertical="center"/>
      <protection hidden="1"/>
    </xf>
    <xf numFmtId="0" fontId="12" fillId="0" borderId="1" xfId="0" applyNumberFormat="1" applyFont="1" applyBorder="1" applyProtection="1">
      <protection hidden="1"/>
    </xf>
    <xf numFmtId="0" fontId="12" fillId="0" borderId="30" xfId="0" applyNumberFormat="1" applyFont="1" applyBorder="1" applyProtection="1">
      <protection hidden="1"/>
    </xf>
    <xf numFmtId="0" fontId="19" fillId="0" borderId="0" xfId="2" applyFont="1" applyProtection="1">
      <protection hidden="1"/>
    </xf>
    <xf numFmtId="0" fontId="21" fillId="0" borderId="0" xfId="7" applyFont="1" applyProtection="1">
      <protection hidden="1"/>
    </xf>
    <xf numFmtId="43" fontId="20" fillId="0" borderId="34" xfId="6" applyFont="1" applyBorder="1" applyAlignment="1" applyProtection="1">
      <alignment horizontal="center" vertical="center"/>
      <protection hidden="1"/>
    </xf>
    <xf numFmtId="43" fontId="20" fillId="0" borderId="35" xfId="6" applyFont="1" applyBorder="1" applyAlignment="1" applyProtection="1">
      <alignment horizontal="center" vertical="center"/>
      <protection hidden="1"/>
    </xf>
    <xf numFmtId="43" fontId="20" fillId="0" borderId="36" xfId="6" applyFont="1" applyBorder="1" applyAlignment="1" applyProtection="1">
      <alignment horizontal="center" vertical="center"/>
      <protection hidden="1"/>
    </xf>
    <xf numFmtId="164" fontId="19" fillId="0" borderId="27" xfId="6" applyNumberFormat="1" applyFont="1" applyBorder="1" applyAlignment="1" applyProtection="1">
      <alignment horizontal="right" vertical="center"/>
      <protection hidden="1"/>
    </xf>
    <xf numFmtId="164" fontId="19" fillId="0" borderId="22" xfId="6" applyNumberFormat="1" applyFont="1" applyBorder="1" applyAlignment="1" applyProtection="1">
      <alignment horizontal="right" vertical="center"/>
      <protection hidden="1"/>
    </xf>
    <xf numFmtId="164" fontId="19" fillId="0" borderId="36" xfId="6" applyNumberFormat="1" applyFont="1" applyBorder="1" applyAlignment="1" applyProtection="1">
      <alignment horizontal="right" vertical="center"/>
      <protection hidden="1"/>
    </xf>
    <xf numFmtId="43" fontId="20" fillId="0" borderId="21" xfId="6" applyFont="1" applyBorder="1" applyAlignment="1" applyProtection="1">
      <alignment horizontal="center" vertical="center"/>
      <protection hidden="1"/>
    </xf>
    <xf numFmtId="164" fontId="19" fillId="0" borderId="1" xfId="6" applyNumberFormat="1" applyFont="1" applyBorder="1" applyAlignment="1" applyProtection="1">
      <alignment horizontal="right" vertical="center"/>
      <protection hidden="1"/>
    </xf>
    <xf numFmtId="164" fontId="19" fillId="0" borderId="30" xfId="6" applyNumberFormat="1" applyFont="1" applyBorder="1" applyAlignment="1" applyProtection="1">
      <alignment horizontal="right" vertical="center"/>
      <protection hidden="1"/>
    </xf>
    <xf numFmtId="164" fontId="19" fillId="0" borderId="21" xfId="6" applyNumberFormat="1" applyFont="1" applyBorder="1" applyAlignment="1" applyProtection="1">
      <alignment horizontal="right" vertical="center"/>
      <protection hidden="1"/>
    </xf>
    <xf numFmtId="43" fontId="20" fillId="0" borderId="23" xfId="6" applyFont="1" applyBorder="1" applyAlignment="1" applyProtection="1">
      <alignment horizontal="center" vertical="center"/>
      <protection hidden="1"/>
    </xf>
    <xf numFmtId="164" fontId="19" fillId="0" borderId="24" xfId="6" applyNumberFormat="1" applyFont="1" applyBorder="1" applyAlignment="1" applyProtection="1">
      <alignment horizontal="right" vertical="center"/>
      <protection hidden="1"/>
    </xf>
    <xf numFmtId="164" fontId="19" fillId="0" borderId="25" xfId="6" applyNumberFormat="1" applyFont="1" applyBorder="1" applyAlignment="1" applyProtection="1">
      <alignment horizontal="right" vertical="center"/>
      <protection hidden="1"/>
    </xf>
    <xf numFmtId="164" fontId="19" fillId="0" borderId="23" xfId="6" applyNumberFormat="1" applyFont="1" applyBorder="1" applyAlignment="1" applyProtection="1">
      <alignment horizontal="right" vertical="center"/>
      <protection hidden="1"/>
    </xf>
    <xf numFmtId="0" fontId="21" fillId="0" borderId="0" xfId="7" applyFont="1" applyAlignment="1" applyProtection="1">
      <protection hidden="1"/>
    </xf>
    <xf numFmtId="0" fontId="20" fillId="0" borderId="34" xfId="6" applyNumberFormat="1" applyFont="1" applyBorder="1" applyAlignment="1" applyProtection="1">
      <alignment horizontal="center" vertical="center"/>
      <protection hidden="1"/>
    </xf>
    <xf numFmtId="0" fontId="20" fillId="0" borderId="37" xfId="6" applyNumberFormat="1" applyFont="1" applyBorder="1" applyAlignment="1" applyProtection="1">
      <alignment horizontal="center" vertical="center"/>
      <protection hidden="1"/>
    </xf>
    <xf numFmtId="0" fontId="20" fillId="0" borderId="35" xfId="6" applyNumberFormat="1" applyFont="1" applyBorder="1" applyAlignment="1" applyProtection="1">
      <alignment horizontal="center" vertical="center"/>
      <protection hidden="1"/>
    </xf>
    <xf numFmtId="0" fontId="20" fillId="0" borderId="36" xfId="6" applyNumberFormat="1" applyFont="1" applyBorder="1" applyAlignment="1" applyProtection="1">
      <alignment horizontal="center" vertical="center"/>
      <protection hidden="1"/>
    </xf>
    <xf numFmtId="2" fontId="19" fillId="0" borderId="0" xfId="2" applyNumberFormat="1" applyFont="1" applyProtection="1">
      <protection hidden="1"/>
    </xf>
    <xf numFmtId="0" fontId="20" fillId="0" borderId="21" xfId="6" applyNumberFormat="1" applyFont="1" applyBorder="1" applyAlignment="1" applyProtection="1">
      <alignment horizontal="center" vertical="center"/>
      <protection hidden="1"/>
    </xf>
    <xf numFmtId="0" fontId="19" fillId="0" borderId="36" xfId="2" applyFont="1" applyBorder="1" applyProtection="1">
      <protection hidden="1"/>
    </xf>
    <xf numFmtId="0" fontId="20" fillId="0" borderId="27" xfId="6" applyNumberFormat="1" applyFont="1" applyBorder="1" applyAlignment="1" applyProtection="1">
      <alignment horizontal="center" vertical="center"/>
      <protection hidden="1"/>
    </xf>
    <xf numFmtId="0" fontId="20" fillId="0" borderId="22" xfId="6" applyNumberFormat="1" applyFont="1" applyBorder="1" applyAlignment="1" applyProtection="1">
      <alignment horizontal="center" vertical="center"/>
      <protection hidden="1"/>
    </xf>
    <xf numFmtId="43" fontId="20" fillId="0" borderId="21" xfId="6" applyFont="1" applyBorder="1" applyAlignment="1" applyProtection="1">
      <alignment horizontal="right"/>
      <protection hidden="1"/>
    </xf>
    <xf numFmtId="4" fontId="19" fillId="0" borderId="1" xfId="6" applyNumberFormat="1" applyFont="1" applyBorder="1" applyAlignment="1" applyProtection="1">
      <alignment horizontal="right" vertical="center"/>
      <protection hidden="1"/>
    </xf>
    <xf numFmtId="4" fontId="19" fillId="0" borderId="30" xfId="6" applyNumberFormat="1" applyFont="1" applyBorder="1" applyAlignment="1" applyProtection="1">
      <alignment horizontal="right" vertical="center"/>
      <protection hidden="1"/>
    </xf>
    <xf numFmtId="43" fontId="19" fillId="0" borderId="23" xfId="6" applyFont="1" applyBorder="1" applyAlignment="1" applyProtection="1">
      <alignment horizontal="right"/>
      <protection hidden="1"/>
    </xf>
    <xf numFmtId="4" fontId="19" fillId="0" borderId="24" xfId="6" applyNumberFormat="1" applyFont="1" applyBorder="1" applyAlignment="1" applyProtection="1">
      <alignment horizontal="right" vertical="center"/>
      <protection hidden="1"/>
    </xf>
    <xf numFmtId="4" fontId="23" fillId="0" borderId="25" xfId="6" applyNumberFormat="1" applyFont="1" applyBorder="1" applyAlignment="1" applyProtection="1">
      <alignment horizontal="right" vertical="center"/>
      <protection hidden="1"/>
    </xf>
    <xf numFmtId="17" fontId="19" fillId="0" borderId="21" xfId="1" applyNumberFormat="1" applyFont="1" applyBorder="1" applyAlignment="1" applyProtection="1">
      <alignment horizontal="right"/>
      <protection hidden="1"/>
    </xf>
    <xf numFmtId="0" fontId="19" fillId="0" borderId="30" xfId="1" applyNumberFormat="1" applyFont="1" applyBorder="1" applyAlignment="1" applyProtection="1">
      <alignment horizontal="right"/>
      <protection hidden="1"/>
    </xf>
    <xf numFmtId="2" fontId="19" fillId="0" borderId="30" xfId="1" applyNumberFormat="1" applyFont="1" applyBorder="1" applyAlignment="1" applyProtection="1">
      <alignment horizontal="right"/>
      <protection hidden="1"/>
    </xf>
    <xf numFmtId="0" fontId="20" fillId="0" borderId="23" xfId="6" applyNumberFormat="1" applyFont="1" applyBorder="1" applyAlignment="1" applyProtection="1">
      <alignment horizontal="center" vertical="center"/>
      <protection hidden="1"/>
    </xf>
    <xf numFmtId="17" fontId="19" fillId="0" borderId="23" xfId="1" applyNumberFormat="1" applyFont="1" applyBorder="1" applyAlignment="1" applyProtection="1">
      <alignment horizontal="right"/>
      <protection hidden="1"/>
    </xf>
    <xf numFmtId="2" fontId="19" fillId="0" borderId="25" xfId="1" applyNumberFormat="1" applyFont="1" applyBorder="1" applyAlignment="1" applyProtection="1">
      <alignment horizontal="right"/>
      <protection hidden="1"/>
    </xf>
    <xf numFmtId="164" fontId="19" fillId="0" borderId="0" xfId="2" applyNumberFormat="1" applyFont="1" applyProtection="1">
      <protection hidden="1"/>
    </xf>
    <xf numFmtId="0" fontId="25" fillId="8" borderId="21" xfId="2" applyFont="1" applyFill="1" applyBorder="1" applyAlignment="1" applyProtection="1">
      <alignment horizontal="center" vertical="center"/>
      <protection hidden="1"/>
    </xf>
    <xf numFmtId="49" fontId="25" fillId="8" borderId="1" xfId="2" applyNumberFormat="1" applyFont="1" applyFill="1" applyBorder="1" applyAlignment="1" applyProtection="1">
      <alignment horizontal="center" vertical="center"/>
      <protection hidden="1"/>
    </xf>
    <xf numFmtId="49" fontId="19" fillId="0" borderId="30" xfId="2" applyNumberFormat="1" applyFont="1" applyBorder="1" applyAlignment="1" applyProtection="1">
      <alignment horizontal="center" vertical="center"/>
      <protection hidden="1"/>
    </xf>
    <xf numFmtId="0" fontId="20" fillId="0" borderId="21" xfId="2" applyFont="1" applyBorder="1" applyAlignment="1" applyProtection="1">
      <alignment horizontal="center" vertical="center" wrapText="1"/>
      <protection hidden="1"/>
    </xf>
    <xf numFmtId="0" fontId="20" fillId="0" borderId="1" xfId="2" applyFont="1" applyBorder="1" applyAlignment="1" applyProtection="1">
      <alignment horizontal="center" vertical="center" wrapText="1"/>
      <protection hidden="1"/>
    </xf>
    <xf numFmtId="43" fontId="20" fillId="0" borderId="30" xfId="6" applyFont="1" applyBorder="1" applyAlignment="1" applyProtection="1">
      <alignment horizontal="center"/>
      <protection hidden="1"/>
    </xf>
    <xf numFmtId="43" fontId="20" fillId="0" borderId="1" xfId="6" applyFont="1" applyBorder="1" applyAlignment="1" applyProtection="1">
      <alignment horizontal="center"/>
      <protection hidden="1"/>
    </xf>
    <xf numFmtId="0" fontId="19" fillId="0" borderId="7" xfId="2" applyFont="1" applyBorder="1" applyProtection="1">
      <protection hidden="1"/>
    </xf>
    <xf numFmtId="4" fontId="26" fillId="0" borderId="1" xfId="6" applyNumberFormat="1" applyFont="1" applyBorder="1" applyAlignment="1" applyProtection="1">
      <alignment horizontal="right" vertical="center"/>
      <protection hidden="1"/>
    </xf>
    <xf numFmtId="164" fontId="26" fillId="0" borderId="30" xfId="6" applyNumberFormat="1" applyFont="1" applyBorder="1" applyAlignment="1" applyProtection="1">
      <alignment horizontal="right" vertical="center"/>
      <protection hidden="1"/>
    </xf>
    <xf numFmtId="0" fontId="26" fillId="0" borderId="1" xfId="6" applyNumberFormat="1" applyFont="1" applyBorder="1" applyAlignment="1" applyProtection="1">
      <alignment horizontal="right" vertical="center"/>
      <protection hidden="1"/>
    </xf>
    <xf numFmtId="0" fontId="20" fillId="0" borderId="21" xfId="6" applyNumberFormat="1" applyFont="1" applyFill="1" applyBorder="1" applyAlignment="1" applyProtection="1">
      <alignment horizontal="center" vertical="center"/>
      <protection hidden="1"/>
    </xf>
    <xf numFmtId="0" fontId="20" fillId="0" borderId="23" xfId="6" applyNumberFormat="1" applyFont="1" applyFill="1" applyBorder="1" applyAlignment="1" applyProtection="1">
      <alignment horizontal="center" vertical="center"/>
      <protection hidden="1"/>
    </xf>
    <xf numFmtId="0" fontId="26" fillId="0" borderId="24" xfId="6" applyNumberFormat="1" applyFont="1" applyBorder="1" applyAlignment="1" applyProtection="1">
      <alignment horizontal="right" vertical="center"/>
      <protection hidden="1"/>
    </xf>
    <xf numFmtId="164" fontId="26" fillId="0" borderId="25" xfId="6" applyNumberFormat="1" applyFont="1" applyBorder="1" applyAlignment="1" applyProtection="1">
      <alignment horizontal="right" vertical="center"/>
      <protection hidden="1"/>
    </xf>
    <xf numFmtId="0" fontId="17" fillId="0" borderId="0" xfId="0" applyFont="1"/>
    <xf numFmtId="0" fontId="20" fillId="0" borderId="40" xfId="6" applyNumberFormat="1" applyFont="1" applyBorder="1" applyAlignment="1" applyProtection="1">
      <alignment horizontal="center" vertical="center"/>
      <protection hidden="1"/>
    </xf>
    <xf numFmtId="0" fontId="20" fillId="0" borderId="39" xfId="6" applyNumberFormat="1" applyFont="1" applyBorder="1" applyAlignment="1" applyProtection="1">
      <alignment horizontal="center" vertical="center"/>
      <protection hidden="1"/>
    </xf>
    <xf numFmtId="0" fontId="20" fillId="0" borderId="38" xfId="6" applyNumberFormat="1" applyFont="1" applyBorder="1" applyAlignment="1" applyProtection="1">
      <alignment horizontal="center" vertical="center"/>
      <protection hidden="1"/>
    </xf>
    <xf numFmtId="43" fontId="20" fillId="0" borderId="31" xfId="1" applyFont="1" applyBorder="1" applyAlignment="1" applyProtection="1">
      <alignment horizontal="center" vertical="center"/>
      <protection hidden="1"/>
    </xf>
    <xf numFmtId="43" fontId="20" fillId="0" borderId="32" xfId="1" applyFont="1" applyBorder="1" applyAlignment="1" applyProtection="1">
      <alignment horizontal="center" vertical="center"/>
      <protection hidden="1"/>
    </xf>
    <xf numFmtId="43" fontId="20" fillId="0" borderId="33" xfId="1" applyFont="1" applyBorder="1" applyAlignment="1" applyProtection="1">
      <alignment horizontal="center" vertical="center"/>
      <protection hidden="1"/>
    </xf>
    <xf numFmtId="43" fontId="20" fillId="0" borderId="34" xfId="6" applyFont="1" applyBorder="1" applyAlignment="1" applyProtection="1">
      <alignment horizontal="center"/>
      <protection hidden="1"/>
    </xf>
    <xf numFmtId="43" fontId="20" fillId="0" borderId="37" xfId="6" applyFont="1" applyBorder="1" applyAlignment="1" applyProtection="1">
      <alignment horizontal="center"/>
      <protection hidden="1"/>
    </xf>
    <xf numFmtId="43" fontId="20" fillId="0" borderId="35" xfId="6" applyFont="1" applyBorder="1" applyAlignment="1" applyProtection="1">
      <alignment horizontal="center"/>
      <protection hidden="1"/>
    </xf>
    <xf numFmtId="43" fontId="24" fillId="0" borderId="36" xfId="6" applyFont="1" applyBorder="1" applyAlignment="1" applyProtection="1">
      <alignment horizontal="center"/>
      <protection hidden="1"/>
    </xf>
    <xf numFmtId="43" fontId="24" fillId="0" borderId="27" xfId="6" applyFont="1" applyBorder="1" applyAlignment="1" applyProtection="1">
      <alignment horizontal="center"/>
      <protection hidden="1"/>
    </xf>
    <xf numFmtId="43" fontId="24" fillId="0" borderId="22" xfId="6" applyFont="1" applyBorder="1" applyAlignment="1" applyProtection="1">
      <alignment horizontal="center"/>
      <protection hidden="1"/>
    </xf>
    <xf numFmtId="0" fontId="20" fillId="0" borderId="26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27" xfId="0" applyFont="1" applyBorder="1" applyAlignment="1" applyProtection="1">
      <alignment horizontal="center" vertical="center"/>
      <protection hidden="1"/>
    </xf>
    <xf numFmtId="0" fontId="22" fillId="10" borderId="34" xfId="2" applyFont="1" applyFill="1" applyBorder="1" applyAlignment="1" applyProtection="1">
      <alignment horizontal="center" vertical="center" wrapText="1"/>
      <protection hidden="1"/>
    </xf>
    <xf numFmtId="0" fontId="22" fillId="10" borderId="37" xfId="2" applyFont="1" applyFill="1" applyBorder="1" applyAlignment="1" applyProtection="1">
      <alignment horizontal="center" vertical="center" wrapText="1"/>
      <protection hidden="1"/>
    </xf>
    <xf numFmtId="0" fontId="22" fillId="10" borderId="35" xfId="2" applyFont="1" applyFill="1" applyBorder="1" applyAlignment="1" applyProtection="1">
      <alignment horizontal="center" vertical="center" wrapText="1"/>
      <protection hidden="1"/>
    </xf>
    <xf numFmtId="0" fontId="20" fillId="0" borderId="42" xfId="6" applyNumberFormat="1" applyFont="1" applyBorder="1" applyAlignment="1" applyProtection="1">
      <alignment horizontal="center" vertical="center"/>
      <protection hidden="1"/>
    </xf>
    <xf numFmtId="0" fontId="20" fillId="0" borderId="28" xfId="6" applyNumberFormat="1" applyFont="1" applyBorder="1" applyAlignment="1" applyProtection="1">
      <alignment horizontal="center" vertical="center"/>
      <protection hidden="1"/>
    </xf>
    <xf numFmtId="0" fontId="20" fillId="0" borderId="41" xfId="6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43" fontId="20" fillId="0" borderId="19" xfId="6" applyFont="1" applyBorder="1" applyAlignment="1" applyProtection="1">
      <alignment horizontal="center" vertical="center"/>
      <protection hidden="1"/>
    </xf>
    <xf numFmtId="43" fontId="20" fillId="0" borderId="23" xfId="6" applyFont="1" applyBorder="1" applyAlignment="1" applyProtection="1">
      <alignment horizontal="center" vertical="center"/>
      <protection hidden="1"/>
    </xf>
    <xf numFmtId="43" fontId="20" fillId="0" borderId="20" xfId="6" applyFont="1" applyBorder="1" applyAlignment="1" applyProtection="1">
      <alignment horizontal="center" vertical="center" wrapText="1"/>
      <protection hidden="1"/>
    </xf>
    <xf numFmtId="43" fontId="20" fillId="0" borderId="24" xfId="6" applyFont="1" applyBorder="1" applyAlignment="1" applyProtection="1">
      <alignment horizontal="center" vertical="center" wrapText="1"/>
      <protection hidden="1"/>
    </xf>
    <xf numFmtId="43" fontId="20" fillId="0" borderId="29" xfId="6" applyFont="1" applyBorder="1" applyAlignment="1" applyProtection="1">
      <alignment horizontal="center" vertical="center" wrapText="1"/>
      <protection hidden="1"/>
    </xf>
    <xf numFmtId="43" fontId="20" fillId="0" borderId="25" xfId="6" applyFont="1" applyBorder="1" applyAlignment="1" applyProtection="1">
      <alignment horizontal="center" vertical="center" wrapText="1"/>
      <protection hidden="1"/>
    </xf>
    <xf numFmtId="43" fontId="20" fillId="0" borderId="34" xfId="6" applyFont="1" applyBorder="1" applyAlignment="1" applyProtection="1">
      <alignment horizontal="center" vertical="center"/>
      <protection hidden="1"/>
    </xf>
    <xf numFmtId="43" fontId="20" fillId="0" borderId="35" xfId="6" applyFont="1" applyBorder="1" applyAlignment="1" applyProtection="1">
      <alignment horizontal="center" vertical="center"/>
      <protection hidden="1"/>
    </xf>
    <xf numFmtId="0" fontId="18" fillId="0" borderId="28" xfId="0" applyFont="1" applyBorder="1" applyAlignment="1" applyProtection="1">
      <alignment horizontal="center"/>
      <protection hidden="1"/>
    </xf>
    <xf numFmtId="2" fontId="20" fillId="0" borderId="43" xfId="0" applyNumberFormat="1" applyFont="1" applyBorder="1" applyAlignment="1" applyProtection="1">
      <alignment horizontal="center"/>
      <protection hidden="1"/>
    </xf>
    <xf numFmtId="2" fontId="20" fillId="0" borderId="38" xfId="0" applyNumberFormat="1" applyFont="1" applyBorder="1" applyAlignment="1" applyProtection="1">
      <alignment horizontal="center"/>
      <protection hidden="1"/>
    </xf>
    <xf numFmtId="166" fontId="6" fillId="0" borderId="11" xfId="3" applyNumberFormat="1" applyFont="1" applyBorder="1" applyAlignment="1" applyProtection="1">
      <alignment horizontal="center"/>
      <protection hidden="1"/>
    </xf>
    <xf numFmtId="166" fontId="5" fillId="0" borderId="17" xfId="3" applyNumberFormat="1" applyFont="1" applyBorder="1" applyAlignment="1" applyProtection="1">
      <alignment horizontal="center"/>
      <protection hidden="1"/>
    </xf>
    <xf numFmtId="166" fontId="5" fillId="0" borderId="12" xfId="3" applyNumberFormat="1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horizontal="center"/>
      <protection hidden="1"/>
    </xf>
    <xf numFmtId="0" fontId="16" fillId="0" borderId="39" xfId="0" applyFont="1" applyBorder="1" applyAlignment="1" applyProtection="1">
      <alignment horizontal="center"/>
      <protection hidden="1"/>
    </xf>
    <xf numFmtId="0" fontId="16" fillId="0" borderId="38" xfId="0" applyFont="1" applyBorder="1" applyAlignment="1" applyProtection="1">
      <alignment horizontal="center"/>
      <protection hidden="1"/>
    </xf>
    <xf numFmtId="0" fontId="2" fillId="0" borderId="43" xfId="0" applyFont="1" applyBorder="1" applyAlignment="1" applyProtection="1">
      <alignment horizontal="center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8" borderId="24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</cellXfs>
  <cellStyles count="11">
    <cellStyle name="Millares [0] 2" xfId="3"/>
    <cellStyle name="Millares 2" xfId="6"/>
    <cellStyle name="Millares 2 2" xfId="1"/>
    <cellStyle name="Moneda 2" xfId="4"/>
    <cellStyle name="Normal" xfId="0" builtinId="0"/>
    <cellStyle name="Normal 2" xfId="2"/>
    <cellStyle name="Normal 2 2" xfId="7"/>
    <cellStyle name="Normal 3" xfId="5"/>
    <cellStyle name="Normal 4" xfId="8"/>
    <cellStyle name="Porcentaje 2" xfId="9"/>
    <cellStyle name="Porcentaje 3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selection activeCell="I20" sqref="I20"/>
    </sheetView>
  </sheetViews>
  <sheetFormatPr baseColWidth="10" defaultRowHeight="15" x14ac:dyDescent="0.25"/>
  <cols>
    <col min="1" max="1" width="11.5703125" bestFit="1" customWidth="1"/>
    <col min="2" max="2" width="21.140625" bestFit="1" customWidth="1"/>
    <col min="3" max="3" width="24.140625" bestFit="1" customWidth="1"/>
    <col min="4" max="4" width="16.140625" bestFit="1" customWidth="1"/>
    <col min="5" max="5" width="11.5703125" bestFit="1" customWidth="1"/>
    <col min="6" max="6" width="15.85546875" bestFit="1" customWidth="1"/>
    <col min="7" max="7" width="12.42578125" bestFit="1" customWidth="1"/>
    <col min="8" max="8" width="6.42578125" bestFit="1" customWidth="1"/>
    <col min="9" max="9" width="11.5703125" bestFit="1" customWidth="1"/>
  </cols>
  <sheetData>
    <row r="1" spans="1:25" ht="15.75" thickBot="1" x14ac:dyDescent="0.3">
      <c r="A1" s="217" t="s">
        <v>0</v>
      </c>
      <c r="B1" s="219" t="s">
        <v>1</v>
      </c>
      <c r="C1" s="221" t="s">
        <v>2</v>
      </c>
      <c r="D1" s="139"/>
      <c r="E1" s="223" t="s">
        <v>202</v>
      </c>
      <c r="F1" s="224"/>
      <c r="G1" s="139"/>
      <c r="H1" s="140"/>
      <c r="I1" s="140"/>
      <c r="J1" s="140"/>
      <c r="K1" s="6"/>
      <c r="L1" s="6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.75" thickBot="1" x14ac:dyDescent="0.3">
      <c r="A2" s="218"/>
      <c r="B2" s="220"/>
      <c r="C2" s="222"/>
      <c r="D2" s="139"/>
      <c r="E2" s="141" t="s">
        <v>3</v>
      </c>
      <c r="F2" s="142" t="s">
        <v>4</v>
      </c>
      <c r="G2" s="139"/>
      <c r="H2" s="140"/>
      <c r="I2" s="140"/>
      <c r="J2" s="140"/>
      <c r="K2" s="6"/>
      <c r="L2" s="6"/>
      <c r="M2" s="225" t="s">
        <v>228</v>
      </c>
      <c r="N2" s="225"/>
      <c r="O2" s="225"/>
      <c r="P2" s="225"/>
      <c r="Q2" s="225"/>
      <c r="R2" s="225"/>
      <c r="S2" s="225"/>
      <c r="T2" s="225"/>
      <c r="U2" s="8"/>
      <c r="V2" s="8"/>
      <c r="W2" s="8"/>
      <c r="X2" s="8"/>
      <c r="Y2" s="8"/>
    </row>
    <row r="3" spans="1:25" x14ac:dyDescent="0.25">
      <c r="A3" s="143" t="s">
        <v>5</v>
      </c>
      <c r="B3" s="144">
        <v>1177.08</v>
      </c>
      <c r="C3" s="145">
        <v>45.29</v>
      </c>
      <c r="D3" s="139"/>
      <c r="E3" s="146">
        <v>726.35</v>
      </c>
      <c r="F3" s="145">
        <v>27.95</v>
      </c>
      <c r="G3" s="139"/>
      <c r="H3" s="140"/>
      <c r="I3" s="140"/>
      <c r="J3" s="140"/>
      <c r="K3" s="6"/>
      <c r="L3" s="6"/>
      <c r="M3" s="9"/>
      <c r="N3" s="10"/>
      <c r="O3" s="11" t="s">
        <v>35</v>
      </c>
      <c r="P3" s="11" t="s">
        <v>229</v>
      </c>
      <c r="Q3" s="226" t="s">
        <v>230</v>
      </c>
      <c r="R3" s="227"/>
      <c r="S3" s="12" t="s">
        <v>0</v>
      </c>
      <c r="T3" s="12" t="s">
        <v>32</v>
      </c>
      <c r="U3" s="13"/>
      <c r="V3" s="13"/>
      <c r="W3" s="12" t="s">
        <v>0</v>
      </c>
      <c r="X3" s="12" t="s">
        <v>231</v>
      </c>
      <c r="Y3" s="12" t="s">
        <v>232</v>
      </c>
    </row>
    <row r="4" spans="1:25" x14ac:dyDescent="0.25">
      <c r="A4" s="147" t="s">
        <v>6</v>
      </c>
      <c r="B4" s="148">
        <v>1017.79</v>
      </c>
      <c r="C4" s="149">
        <v>36.93</v>
      </c>
      <c r="D4" s="139"/>
      <c r="E4" s="150">
        <v>742.29</v>
      </c>
      <c r="F4" s="149">
        <v>26.93</v>
      </c>
      <c r="G4" s="139"/>
      <c r="H4" s="140"/>
      <c r="I4" s="140"/>
      <c r="J4" s="140"/>
      <c r="K4" s="6"/>
      <c r="L4" s="6"/>
      <c r="M4" s="206" t="s">
        <v>233</v>
      </c>
      <c r="N4" s="9" t="s">
        <v>234</v>
      </c>
      <c r="O4" s="11">
        <v>935.53</v>
      </c>
      <c r="P4" s="14"/>
      <c r="Q4" s="15" t="s">
        <v>234</v>
      </c>
      <c r="R4" s="12">
        <v>56.61</v>
      </c>
      <c r="S4" s="15" t="s">
        <v>5</v>
      </c>
      <c r="T4" s="12">
        <v>56.61</v>
      </c>
      <c r="U4" s="13"/>
      <c r="V4" s="13"/>
      <c r="W4" s="15" t="s">
        <v>5</v>
      </c>
      <c r="X4" s="14">
        <v>111.9</v>
      </c>
      <c r="Y4" s="14">
        <v>48.99</v>
      </c>
    </row>
    <row r="5" spans="1:25" x14ac:dyDescent="0.25">
      <c r="A5" s="147" t="s">
        <v>7</v>
      </c>
      <c r="B5" s="148">
        <v>889.68</v>
      </c>
      <c r="C5" s="149">
        <v>32.410000000000004</v>
      </c>
      <c r="D5" s="139"/>
      <c r="E5" s="150">
        <v>768.94</v>
      </c>
      <c r="F5" s="149">
        <v>28.02</v>
      </c>
      <c r="G5" s="139"/>
      <c r="H5" s="140"/>
      <c r="I5" s="140"/>
      <c r="J5" s="140"/>
      <c r="K5" s="6"/>
      <c r="L5" s="6"/>
      <c r="M5" s="207"/>
      <c r="N5" s="8" t="s">
        <v>235</v>
      </c>
      <c r="O5" s="14">
        <f>O4*P5</f>
        <v>405.27159599999999</v>
      </c>
      <c r="P5" s="16">
        <v>0.43319999999999997</v>
      </c>
      <c r="Q5" s="17" t="s">
        <v>235</v>
      </c>
      <c r="R5" s="18">
        <f>R4*0.4332</f>
        <v>24.523451999999999</v>
      </c>
      <c r="S5" s="15" t="s">
        <v>6</v>
      </c>
      <c r="T5" s="18">
        <v>43.19</v>
      </c>
      <c r="U5" s="13"/>
      <c r="V5" s="13"/>
      <c r="W5" s="15" t="s">
        <v>6</v>
      </c>
      <c r="X5" s="14">
        <v>88.07</v>
      </c>
      <c r="Y5" s="14">
        <v>38.56</v>
      </c>
    </row>
    <row r="6" spans="1:25" x14ac:dyDescent="0.25">
      <c r="A6" s="147" t="s">
        <v>8</v>
      </c>
      <c r="B6" s="148">
        <v>764.19</v>
      </c>
      <c r="C6" s="149">
        <v>27.95</v>
      </c>
      <c r="D6" s="139"/>
      <c r="E6" s="150">
        <v>660.48</v>
      </c>
      <c r="F6" s="149">
        <v>24.14</v>
      </c>
      <c r="G6" s="139"/>
      <c r="H6" s="140"/>
      <c r="I6" s="140"/>
      <c r="J6" s="140"/>
      <c r="K6" s="6"/>
      <c r="L6" s="6"/>
      <c r="M6" s="207"/>
      <c r="N6" s="8" t="s">
        <v>236</v>
      </c>
      <c r="O6" s="14">
        <f>O4*P6</f>
        <v>337.72632999999996</v>
      </c>
      <c r="P6" s="16">
        <v>0.36099999999999999</v>
      </c>
      <c r="Q6" s="17" t="s">
        <v>236</v>
      </c>
      <c r="R6" s="18">
        <f>R4*0.361</f>
        <v>20.436209999999999</v>
      </c>
      <c r="S6" s="18" t="s">
        <v>8</v>
      </c>
      <c r="T6" s="18">
        <v>34.64</v>
      </c>
      <c r="U6" s="13"/>
      <c r="V6" s="13"/>
      <c r="W6" s="15" t="s">
        <v>7</v>
      </c>
      <c r="X6" s="9">
        <v>77.12</v>
      </c>
      <c r="Y6" s="9">
        <v>33.76</v>
      </c>
    </row>
    <row r="7" spans="1:25" x14ac:dyDescent="0.25">
      <c r="A7" s="147" t="s">
        <v>9</v>
      </c>
      <c r="B7" s="148">
        <v>636.01</v>
      </c>
      <c r="C7" s="149">
        <v>19.02</v>
      </c>
      <c r="D7" s="139"/>
      <c r="E7" s="150">
        <v>630.21</v>
      </c>
      <c r="F7" s="149">
        <v>18.84</v>
      </c>
      <c r="G7" s="139"/>
      <c r="H7" s="140"/>
      <c r="I7" s="140"/>
      <c r="J7" s="140"/>
      <c r="K7" s="6"/>
      <c r="L7" s="6"/>
      <c r="M7" s="207"/>
      <c r="N7" s="8" t="s">
        <v>237</v>
      </c>
      <c r="O7" s="14">
        <f>O4*P7</f>
        <v>270.18106399999999</v>
      </c>
      <c r="P7" s="16">
        <v>0.2888</v>
      </c>
      <c r="Q7" s="17" t="s">
        <v>237</v>
      </c>
      <c r="R7" s="18">
        <f>R4*0.2888</f>
        <v>16.348967999999999</v>
      </c>
      <c r="S7" s="18" t="s">
        <v>9</v>
      </c>
      <c r="T7" s="18">
        <v>23.32</v>
      </c>
      <c r="U7" s="13"/>
      <c r="V7" s="13"/>
      <c r="W7" s="18" t="s">
        <v>8</v>
      </c>
      <c r="X7" s="14">
        <v>67.64</v>
      </c>
      <c r="Y7" s="14">
        <v>29.61</v>
      </c>
    </row>
    <row r="8" spans="1:25" ht="15.75" thickBot="1" x14ac:dyDescent="0.3">
      <c r="A8" s="151" t="s">
        <v>10</v>
      </c>
      <c r="B8" s="152">
        <v>582.11</v>
      </c>
      <c r="C8" s="153">
        <v>14.32</v>
      </c>
      <c r="D8" s="139"/>
      <c r="E8" s="154">
        <v>582.11</v>
      </c>
      <c r="F8" s="153">
        <v>14.32</v>
      </c>
      <c r="G8" s="139"/>
      <c r="H8" s="140"/>
      <c r="I8" s="140"/>
      <c r="J8" s="140"/>
      <c r="K8" s="6"/>
      <c r="L8" s="6"/>
      <c r="M8" s="207"/>
      <c r="N8" s="8" t="s">
        <v>238</v>
      </c>
      <c r="O8" s="14">
        <f>O4*P8</f>
        <v>202.63579799999999</v>
      </c>
      <c r="P8" s="16">
        <v>0.21659999999999999</v>
      </c>
      <c r="Q8" s="17" t="s">
        <v>238</v>
      </c>
      <c r="R8" s="18">
        <f>R4*0.2166</f>
        <v>12.261725999999999</v>
      </c>
      <c r="S8" s="18" t="s">
        <v>10</v>
      </c>
      <c r="T8" s="18">
        <v>17.350000000000001</v>
      </c>
      <c r="U8" s="13"/>
      <c r="V8" s="13"/>
      <c r="W8" s="18" t="s">
        <v>9</v>
      </c>
      <c r="X8" s="14">
        <v>53.51</v>
      </c>
      <c r="Y8" s="14">
        <v>23.43</v>
      </c>
    </row>
    <row r="9" spans="1:25" x14ac:dyDescent="0.25">
      <c r="A9" s="139"/>
      <c r="B9" s="139"/>
      <c r="C9" s="139"/>
      <c r="D9" s="139"/>
      <c r="E9" s="139"/>
      <c r="F9" s="139"/>
      <c r="G9" s="139"/>
      <c r="H9" s="155"/>
      <c r="I9" s="155"/>
      <c r="J9" s="155"/>
      <c r="K9" s="6"/>
      <c r="L9" s="6"/>
      <c r="M9" s="208"/>
      <c r="N9" s="9" t="s">
        <v>239</v>
      </c>
      <c r="O9" s="14">
        <f>O4*P9</f>
        <v>135.090532</v>
      </c>
      <c r="P9" s="16">
        <v>0.1444</v>
      </c>
      <c r="Q9" s="15" t="s">
        <v>239</v>
      </c>
      <c r="R9" s="18">
        <f>R4*0.1444</f>
        <v>8.1744839999999996</v>
      </c>
      <c r="S9" s="8"/>
      <c r="T9" s="13"/>
      <c r="U9" s="13"/>
      <c r="V9" s="13"/>
      <c r="W9" s="18" t="s">
        <v>10</v>
      </c>
      <c r="X9" s="14">
        <v>45.62</v>
      </c>
      <c r="Y9" s="14">
        <v>19.98</v>
      </c>
    </row>
    <row r="10" spans="1:25" ht="15.75" thickBot="1" x14ac:dyDescent="0.3">
      <c r="A10" s="139"/>
      <c r="B10" s="139"/>
      <c r="C10" s="139"/>
      <c r="D10" s="139"/>
      <c r="E10" s="139"/>
      <c r="F10" s="139"/>
      <c r="G10" s="139"/>
      <c r="H10" s="140"/>
      <c r="I10" s="140"/>
      <c r="J10" s="140"/>
      <c r="K10" s="6"/>
      <c r="L10" s="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2.5" customHeight="1" thickBot="1" x14ac:dyDescent="0.3">
      <c r="A11" s="156" t="s">
        <v>11</v>
      </c>
      <c r="B11" s="157" t="s">
        <v>12</v>
      </c>
      <c r="C11" s="158" t="s">
        <v>203</v>
      </c>
      <c r="D11" s="139"/>
      <c r="E11" s="209" t="s">
        <v>227</v>
      </c>
      <c r="F11" s="210"/>
      <c r="G11" s="210"/>
      <c r="H11" s="210"/>
      <c r="I11" s="211"/>
      <c r="J11" s="140"/>
      <c r="K11" s="6"/>
      <c r="L11" s="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x14ac:dyDescent="0.25">
      <c r="A12" s="159">
        <v>30</v>
      </c>
      <c r="B12" s="144">
        <v>1028.17</v>
      </c>
      <c r="C12" s="145">
        <v>12338.04</v>
      </c>
      <c r="D12" s="160"/>
      <c r="E12" s="212" t="s">
        <v>226</v>
      </c>
      <c r="F12" s="213"/>
      <c r="G12" s="213"/>
      <c r="H12" s="214"/>
      <c r="I12" s="145">
        <v>45.29</v>
      </c>
      <c r="J12" s="140"/>
      <c r="K12" s="6"/>
      <c r="L12" s="6"/>
      <c r="M12" s="13"/>
      <c r="N12" s="13"/>
      <c r="O12" s="13"/>
      <c r="P12" s="215" t="s">
        <v>4</v>
      </c>
      <c r="Q12" s="215"/>
      <c r="R12" s="215"/>
      <c r="S12" s="215"/>
      <c r="T12" s="13"/>
      <c r="U12" s="215" t="s">
        <v>240</v>
      </c>
      <c r="V12" s="215"/>
      <c r="W12" s="13"/>
      <c r="X12" s="13"/>
      <c r="Y12" s="13"/>
    </row>
    <row r="13" spans="1:25" x14ac:dyDescent="0.25">
      <c r="A13" s="161">
        <v>29</v>
      </c>
      <c r="B13" s="148">
        <v>922.21999999999991</v>
      </c>
      <c r="C13" s="149">
        <v>11066.64</v>
      </c>
      <c r="D13" s="160"/>
      <c r="E13" s="194" t="s">
        <v>225</v>
      </c>
      <c r="F13" s="195"/>
      <c r="G13" s="195"/>
      <c r="H13" s="196"/>
      <c r="I13" s="145">
        <v>135.72999999999999</v>
      </c>
      <c r="J13" s="140"/>
      <c r="K13" s="6"/>
      <c r="L13" s="6"/>
      <c r="M13" s="13"/>
      <c r="N13" s="13"/>
      <c r="O13" s="13"/>
      <c r="P13" s="215" t="s">
        <v>241</v>
      </c>
      <c r="Q13" s="215"/>
      <c r="R13" s="215" t="s">
        <v>242</v>
      </c>
      <c r="S13" s="215"/>
      <c r="T13" s="13"/>
      <c r="U13" s="216">
        <v>1221.83</v>
      </c>
      <c r="V13" s="216"/>
      <c r="W13" s="13"/>
      <c r="X13" s="13"/>
      <c r="Y13" s="13"/>
    </row>
    <row r="14" spans="1:25" x14ac:dyDescent="0.25">
      <c r="A14" s="161">
        <v>28</v>
      </c>
      <c r="B14" s="148">
        <v>883.46</v>
      </c>
      <c r="C14" s="149">
        <v>10601.52</v>
      </c>
      <c r="D14" s="160"/>
      <c r="E14" s="194" t="s">
        <v>224</v>
      </c>
      <c r="F14" s="195"/>
      <c r="G14" s="195"/>
      <c r="H14" s="196"/>
      <c r="I14" s="145">
        <v>120.88</v>
      </c>
      <c r="J14" s="140"/>
      <c r="K14" s="6"/>
      <c r="L14" s="6"/>
      <c r="M14" s="13"/>
      <c r="N14" s="13"/>
      <c r="O14" s="13"/>
      <c r="P14" s="19" t="s">
        <v>0</v>
      </c>
      <c r="Q14" s="19" t="s">
        <v>243</v>
      </c>
      <c r="R14" s="19" t="s">
        <v>0</v>
      </c>
      <c r="S14" s="19" t="s">
        <v>243</v>
      </c>
      <c r="T14" s="13"/>
      <c r="U14" s="13"/>
      <c r="V14" s="13"/>
      <c r="W14" s="13"/>
      <c r="X14" s="13"/>
      <c r="Y14" s="13"/>
    </row>
    <row r="15" spans="1:25" x14ac:dyDescent="0.25">
      <c r="A15" s="161">
        <v>27</v>
      </c>
      <c r="B15" s="148">
        <v>844.65</v>
      </c>
      <c r="C15" s="149">
        <v>10135.799999999999</v>
      </c>
      <c r="D15" s="160"/>
      <c r="E15" s="194" t="s">
        <v>223</v>
      </c>
      <c r="F15" s="195"/>
      <c r="G15" s="195"/>
      <c r="H15" s="196"/>
      <c r="I15" s="145">
        <v>354.12</v>
      </c>
      <c r="J15" s="140"/>
      <c r="K15" s="6"/>
      <c r="L15" s="6"/>
      <c r="M15" s="13"/>
      <c r="N15" s="13"/>
      <c r="O15" s="13"/>
      <c r="P15" s="15" t="s">
        <v>5</v>
      </c>
      <c r="Q15" s="18">
        <v>45.29</v>
      </c>
      <c r="R15" s="15" t="s">
        <v>5</v>
      </c>
      <c r="S15" s="18">
        <v>27.95</v>
      </c>
      <c r="T15" s="13"/>
      <c r="U15" s="13"/>
      <c r="V15" s="13"/>
      <c r="W15" s="13"/>
      <c r="X15" s="13"/>
      <c r="Y15" s="13"/>
    </row>
    <row r="16" spans="1:25" ht="15.75" thickBot="1" x14ac:dyDescent="0.3">
      <c r="A16" s="161">
        <v>26</v>
      </c>
      <c r="B16" s="148">
        <v>741.04</v>
      </c>
      <c r="C16" s="149">
        <v>8892.48</v>
      </c>
      <c r="D16" s="160"/>
      <c r="E16" s="139"/>
      <c r="F16" s="139"/>
      <c r="G16" s="139"/>
      <c r="H16" s="140"/>
      <c r="I16" s="140"/>
      <c r="J16" s="140"/>
      <c r="K16" s="6"/>
      <c r="L16" s="6"/>
      <c r="M16" s="13"/>
      <c r="N16" s="13"/>
      <c r="O16" s="13"/>
      <c r="P16" s="15" t="s">
        <v>6</v>
      </c>
      <c r="Q16" s="18">
        <v>36.93</v>
      </c>
      <c r="R16" s="15" t="s">
        <v>6</v>
      </c>
      <c r="S16" s="18">
        <v>26.93</v>
      </c>
      <c r="T16" s="13"/>
      <c r="U16" s="13"/>
      <c r="V16" s="13"/>
      <c r="W16" s="13"/>
      <c r="X16" s="13"/>
      <c r="Y16" s="13"/>
    </row>
    <row r="17" spans="1:25" ht="15.75" thickBot="1" x14ac:dyDescent="0.3">
      <c r="A17" s="161">
        <v>25</v>
      </c>
      <c r="B17" s="148">
        <v>657.46</v>
      </c>
      <c r="C17" s="149">
        <v>7889.52</v>
      </c>
      <c r="D17" s="160"/>
      <c r="E17" s="197" t="s">
        <v>244</v>
      </c>
      <c r="F17" s="198"/>
      <c r="G17" s="198"/>
      <c r="H17" s="198"/>
      <c r="I17" s="199"/>
      <c r="J17" s="140"/>
      <c r="K17" s="7"/>
      <c r="L17" s="6"/>
      <c r="M17" s="13"/>
      <c r="N17" s="13"/>
      <c r="O17" s="13"/>
      <c r="P17" s="15" t="s">
        <v>7</v>
      </c>
      <c r="Q17" s="18">
        <v>32.409999999999997</v>
      </c>
      <c r="R17" s="15" t="s">
        <v>7</v>
      </c>
      <c r="S17" s="18">
        <v>28.02</v>
      </c>
      <c r="T17" s="13"/>
      <c r="U17" s="13"/>
      <c r="V17" s="13"/>
      <c r="W17" s="13"/>
      <c r="X17" s="13"/>
      <c r="Y17" s="13"/>
    </row>
    <row r="18" spans="1:25" x14ac:dyDescent="0.25">
      <c r="A18" s="161">
        <v>24</v>
      </c>
      <c r="B18" s="148">
        <v>618.66999999999996</v>
      </c>
      <c r="C18" s="149">
        <v>7424.04</v>
      </c>
      <c r="D18" s="160"/>
      <c r="E18" s="162"/>
      <c r="F18" s="163">
        <v>2016</v>
      </c>
      <c r="G18" s="163">
        <v>2017</v>
      </c>
      <c r="H18" s="163">
        <v>2018</v>
      </c>
      <c r="I18" s="164">
        <v>2019</v>
      </c>
      <c r="J18" s="139"/>
      <c r="K18" s="6"/>
      <c r="L18" s="6"/>
      <c r="M18" s="13"/>
      <c r="N18" s="13"/>
      <c r="O18" s="13"/>
      <c r="P18" s="18" t="s">
        <v>8</v>
      </c>
      <c r="Q18" s="18">
        <v>27.95</v>
      </c>
      <c r="R18" s="18" t="s">
        <v>8</v>
      </c>
      <c r="S18" s="18">
        <v>24.14</v>
      </c>
      <c r="T18" s="13"/>
      <c r="U18" s="13"/>
      <c r="V18" s="13"/>
      <c r="W18" s="13"/>
      <c r="X18" s="13"/>
      <c r="Y18" s="13"/>
    </row>
    <row r="19" spans="1:25" x14ac:dyDescent="0.25">
      <c r="A19" s="161">
        <v>23</v>
      </c>
      <c r="B19" s="148">
        <v>579.93999999999994</v>
      </c>
      <c r="C19" s="149">
        <v>6959.28</v>
      </c>
      <c r="D19" s="160"/>
      <c r="E19" s="165" t="s">
        <v>206</v>
      </c>
      <c r="F19" s="166">
        <v>92.12</v>
      </c>
      <c r="G19" s="166">
        <v>93.04</v>
      </c>
      <c r="H19" s="166">
        <v>94.67</v>
      </c>
      <c r="I19" s="167">
        <f>ROUNDUP(H19*102.25/100,2)</f>
        <v>96.81</v>
      </c>
      <c r="J19" s="139"/>
      <c r="K19" s="6"/>
      <c r="L19" s="6"/>
      <c r="M19" s="13"/>
      <c r="N19" s="13"/>
      <c r="O19" s="13"/>
      <c r="P19" s="18" t="s">
        <v>9</v>
      </c>
      <c r="Q19" s="18">
        <v>19.02</v>
      </c>
      <c r="R19" s="18" t="s">
        <v>9</v>
      </c>
      <c r="S19" s="18">
        <v>18.84</v>
      </c>
      <c r="T19" s="13"/>
      <c r="U19" s="13"/>
      <c r="V19" s="13"/>
      <c r="W19" s="13"/>
      <c r="X19" s="13"/>
      <c r="Y19" s="13"/>
    </row>
    <row r="20" spans="1:25" x14ac:dyDescent="0.25">
      <c r="A20" s="161">
        <v>22</v>
      </c>
      <c r="B20" s="148">
        <v>541.12</v>
      </c>
      <c r="C20" s="149">
        <v>6493.44</v>
      </c>
      <c r="D20" s="160"/>
      <c r="E20" s="165" t="s">
        <v>207</v>
      </c>
      <c r="F20" s="166">
        <v>32.04</v>
      </c>
      <c r="G20" s="166">
        <v>32.36</v>
      </c>
      <c r="H20" s="166">
        <v>32.93</v>
      </c>
      <c r="I20" s="167">
        <f>ROUNDUP(H20*102.25/100,2)</f>
        <v>33.68</v>
      </c>
      <c r="J20" s="139"/>
      <c r="K20" s="6"/>
      <c r="L20" s="6"/>
      <c r="M20" s="13"/>
      <c r="N20" s="13"/>
      <c r="O20" s="13"/>
      <c r="P20" s="18" t="s">
        <v>10</v>
      </c>
      <c r="Q20" s="18">
        <v>14.32</v>
      </c>
      <c r="R20" s="18" t="s">
        <v>10</v>
      </c>
      <c r="S20" s="18">
        <v>14.32</v>
      </c>
      <c r="T20" s="13"/>
      <c r="U20" s="13"/>
      <c r="V20" s="13"/>
      <c r="W20" s="13"/>
      <c r="X20" s="13"/>
      <c r="Y20" s="13"/>
    </row>
    <row r="21" spans="1:25" ht="15.75" thickBot="1" x14ac:dyDescent="0.3">
      <c r="A21" s="161">
        <v>21</v>
      </c>
      <c r="B21" s="148">
        <v>502.40000000000003</v>
      </c>
      <c r="C21" s="149">
        <v>6028.8</v>
      </c>
      <c r="D21" s="160"/>
      <c r="E21" s="168"/>
      <c r="F21" s="169"/>
      <c r="G21" s="169"/>
      <c r="H21" s="169"/>
      <c r="I21" s="170"/>
      <c r="J21" s="139"/>
      <c r="K21" s="6"/>
      <c r="L21" s="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5.75" thickBot="1" x14ac:dyDescent="0.3">
      <c r="A22" s="161">
        <v>20</v>
      </c>
      <c r="B22" s="148">
        <v>466.68</v>
      </c>
      <c r="C22" s="149">
        <v>5600.16</v>
      </c>
      <c r="D22" s="160"/>
      <c r="E22" s="139"/>
      <c r="F22" s="139"/>
      <c r="G22" s="139"/>
      <c r="H22" s="139"/>
      <c r="I22" s="139"/>
      <c r="J22" s="139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thickBot="1" x14ac:dyDescent="0.3">
      <c r="A23" s="161">
        <v>19</v>
      </c>
      <c r="B23" s="148">
        <v>442.85999999999996</v>
      </c>
      <c r="C23" s="149">
        <v>5314.32</v>
      </c>
      <c r="D23" s="160"/>
      <c r="E23" s="197" t="s">
        <v>222</v>
      </c>
      <c r="F23" s="199"/>
      <c r="G23" s="139"/>
      <c r="H23" s="139"/>
      <c r="I23" s="139"/>
      <c r="J23" s="139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x14ac:dyDescent="0.25">
      <c r="A24" s="161">
        <v>18</v>
      </c>
      <c r="B24" s="148">
        <v>419.02</v>
      </c>
      <c r="C24" s="149">
        <v>5028.24</v>
      </c>
      <c r="D24" s="160"/>
      <c r="E24" s="171">
        <v>43466</v>
      </c>
      <c r="F24" s="172">
        <v>322.69</v>
      </c>
      <c r="G24" s="139"/>
      <c r="H24" s="139"/>
      <c r="I24" s="139"/>
      <c r="J24" s="139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x14ac:dyDescent="0.25">
      <c r="A25" s="161">
        <v>17</v>
      </c>
      <c r="B25" s="148">
        <v>395.18</v>
      </c>
      <c r="C25" s="149">
        <v>4742.16</v>
      </c>
      <c r="D25" s="160"/>
      <c r="E25" s="171">
        <v>43586</v>
      </c>
      <c r="F25" s="173">
        <v>329.95052499999997</v>
      </c>
      <c r="G25" s="139"/>
      <c r="H25" s="139"/>
      <c r="I25" s="139"/>
      <c r="J25" s="139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x14ac:dyDescent="0.25">
      <c r="A26" s="161">
        <v>16</v>
      </c>
      <c r="B26" s="148">
        <v>371.41</v>
      </c>
      <c r="C26" s="149">
        <v>4456.92</v>
      </c>
      <c r="D26" s="160"/>
      <c r="E26" s="171">
        <v>43709</v>
      </c>
      <c r="F26" s="173">
        <v>329.95052499999997</v>
      </c>
      <c r="G26" s="139"/>
      <c r="H26" s="139"/>
      <c r="I26" s="139"/>
      <c r="J26" s="139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thickBot="1" x14ac:dyDescent="0.3">
      <c r="A27" s="174">
        <v>15</v>
      </c>
      <c r="B27" s="152">
        <v>347.53999999999996</v>
      </c>
      <c r="C27" s="153">
        <v>4170.4799999999996</v>
      </c>
      <c r="D27" s="160"/>
      <c r="E27" s="175">
        <v>43831</v>
      </c>
      <c r="F27" s="176">
        <v>329.95052499999997</v>
      </c>
      <c r="G27" s="139"/>
      <c r="H27" s="139"/>
      <c r="I27" s="139"/>
      <c r="J27" s="139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thickBot="1" x14ac:dyDescent="0.3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thickBot="1" x14ac:dyDescent="0.3">
      <c r="A29" s="156" t="s">
        <v>13</v>
      </c>
      <c r="B29" s="157" t="s">
        <v>14</v>
      </c>
      <c r="C29" s="157" t="s">
        <v>204</v>
      </c>
      <c r="D29" s="158" t="s">
        <v>15</v>
      </c>
      <c r="E29" s="139"/>
      <c r="F29" s="139"/>
      <c r="G29" s="139"/>
      <c r="H29" s="139"/>
      <c r="I29" s="139"/>
      <c r="J29" s="139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x14ac:dyDescent="0.25">
      <c r="A30" s="143" t="s">
        <v>16</v>
      </c>
      <c r="B30" s="144">
        <v>3914.3900000000003</v>
      </c>
      <c r="C30" s="144">
        <f t="shared" ref="C30:C39" si="0">B30*12</f>
        <v>46972.680000000008</v>
      </c>
      <c r="D30" s="145">
        <f t="shared" ref="D30:D39" si="1">B30</f>
        <v>3914.3900000000003</v>
      </c>
      <c r="E30" s="177"/>
      <c r="F30" s="177"/>
      <c r="G30" s="139"/>
      <c r="H30" s="177"/>
      <c r="I30" s="139"/>
      <c r="J30" s="139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25">
      <c r="A31" s="147" t="s">
        <v>17</v>
      </c>
      <c r="B31" s="148">
        <v>1824.22</v>
      </c>
      <c r="C31" s="144">
        <f t="shared" si="0"/>
        <v>21890.639999999999</v>
      </c>
      <c r="D31" s="145">
        <f t="shared" si="1"/>
        <v>1824.22</v>
      </c>
      <c r="E31" s="177"/>
      <c r="F31" s="177"/>
      <c r="G31" s="139"/>
      <c r="H31" s="177"/>
      <c r="I31" s="139"/>
      <c r="J31" s="139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x14ac:dyDescent="0.25">
      <c r="A32" s="147" t="s">
        <v>18</v>
      </c>
      <c r="B32" s="148">
        <v>1161.6299999999999</v>
      </c>
      <c r="C32" s="144">
        <f t="shared" si="0"/>
        <v>13939.559999999998</v>
      </c>
      <c r="D32" s="145">
        <f t="shared" si="1"/>
        <v>1161.6299999999999</v>
      </c>
      <c r="E32" s="177"/>
      <c r="F32" s="177"/>
      <c r="G32" s="139"/>
      <c r="H32" s="177"/>
      <c r="I32" s="139"/>
      <c r="J32" s="139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x14ac:dyDescent="0.25">
      <c r="A33" s="147" t="s">
        <v>19</v>
      </c>
      <c r="B33" s="148">
        <v>929.31</v>
      </c>
      <c r="C33" s="144">
        <f t="shared" si="0"/>
        <v>11151.72</v>
      </c>
      <c r="D33" s="145">
        <f t="shared" si="1"/>
        <v>929.31</v>
      </c>
      <c r="E33" s="177"/>
      <c r="F33" s="177"/>
      <c r="G33" s="139"/>
      <c r="H33" s="177"/>
      <c r="I33" s="139"/>
      <c r="J33" s="139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x14ac:dyDescent="0.25">
      <c r="A34" s="147" t="s">
        <v>20</v>
      </c>
      <c r="B34" s="148">
        <v>706.68999999999994</v>
      </c>
      <c r="C34" s="144">
        <f t="shared" si="0"/>
        <v>8480.2799999999988</v>
      </c>
      <c r="D34" s="145">
        <f t="shared" si="1"/>
        <v>706.68999999999994</v>
      </c>
      <c r="E34" s="177"/>
      <c r="F34" s="177"/>
      <c r="G34" s="139"/>
      <c r="H34" s="177"/>
      <c r="I34" s="139"/>
      <c r="J34" s="139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x14ac:dyDescent="0.25">
      <c r="A35" s="147" t="s">
        <v>21</v>
      </c>
      <c r="B35" s="148">
        <v>586.63</v>
      </c>
      <c r="C35" s="144">
        <f t="shared" si="0"/>
        <v>7039.5599999999995</v>
      </c>
      <c r="D35" s="145">
        <f t="shared" si="1"/>
        <v>586.63</v>
      </c>
      <c r="E35" s="177"/>
      <c r="F35" s="177"/>
      <c r="G35" s="139"/>
      <c r="H35" s="177"/>
      <c r="I35" s="139"/>
      <c r="J35" s="139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x14ac:dyDescent="0.25">
      <c r="A36" s="147" t="s">
        <v>22</v>
      </c>
      <c r="B36" s="148">
        <v>484.02</v>
      </c>
      <c r="C36" s="144">
        <f t="shared" si="0"/>
        <v>5808.24</v>
      </c>
      <c r="D36" s="145">
        <f t="shared" si="1"/>
        <v>484.02</v>
      </c>
      <c r="E36" s="177"/>
      <c r="F36" s="177"/>
      <c r="G36" s="139"/>
      <c r="H36" s="177"/>
      <c r="I36" s="139"/>
      <c r="J36" s="139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x14ac:dyDescent="0.25">
      <c r="A37" s="147" t="s">
        <v>23</v>
      </c>
      <c r="B37" s="148">
        <v>464.65999999999997</v>
      </c>
      <c r="C37" s="144">
        <f t="shared" si="0"/>
        <v>5575.92</v>
      </c>
      <c r="D37" s="145">
        <f t="shared" si="1"/>
        <v>464.65999999999997</v>
      </c>
      <c r="E37" s="177"/>
      <c r="F37" s="177"/>
      <c r="G37" s="139"/>
      <c r="H37" s="177"/>
      <c r="I37" s="139"/>
      <c r="J37" s="139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x14ac:dyDescent="0.25">
      <c r="A38" s="147" t="s">
        <v>24</v>
      </c>
      <c r="B38" s="148">
        <v>367.9</v>
      </c>
      <c r="C38" s="144">
        <f t="shared" si="0"/>
        <v>4414.7999999999993</v>
      </c>
      <c r="D38" s="145">
        <f t="shared" si="1"/>
        <v>367.9</v>
      </c>
      <c r="E38" s="177"/>
      <c r="F38" s="177"/>
      <c r="G38" s="139"/>
      <c r="H38" s="177"/>
      <c r="I38" s="139"/>
      <c r="J38" s="139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thickBot="1" x14ac:dyDescent="0.3">
      <c r="A39" s="151" t="s">
        <v>25</v>
      </c>
      <c r="B39" s="152">
        <v>645.39</v>
      </c>
      <c r="C39" s="144">
        <f t="shared" si="0"/>
        <v>7744.68</v>
      </c>
      <c r="D39" s="145">
        <f t="shared" si="1"/>
        <v>645.39</v>
      </c>
      <c r="E39" s="177"/>
      <c r="F39" s="177"/>
      <c r="G39" s="139"/>
      <c r="H39" s="177"/>
      <c r="I39" s="139"/>
      <c r="J39" s="139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thickBot="1" x14ac:dyDescent="0.3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thickBot="1" x14ac:dyDescent="0.3">
      <c r="A41" s="200" t="s">
        <v>205</v>
      </c>
      <c r="B41" s="201"/>
      <c r="C41" s="201"/>
      <c r="D41" s="201"/>
      <c r="E41" s="201"/>
      <c r="F41" s="201"/>
      <c r="G41" s="202"/>
      <c r="H41" s="139"/>
      <c r="I41" s="139"/>
      <c r="J41" s="139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203" t="s">
        <v>221</v>
      </c>
      <c r="B42" s="204"/>
      <c r="C42" s="204"/>
      <c r="D42" s="204"/>
      <c r="E42" s="204"/>
      <c r="F42" s="204"/>
      <c r="G42" s="205"/>
      <c r="H42" s="139"/>
      <c r="I42" s="139"/>
      <c r="J42" s="139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178" t="s">
        <v>220</v>
      </c>
      <c r="B43" s="179" t="s">
        <v>219</v>
      </c>
      <c r="C43" s="179" t="s">
        <v>218</v>
      </c>
      <c r="D43" s="179" t="s">
        <v>217</v>
      </c>
      <c r="E43" s="179" t="s">
        <v>216</v>
      </c>
      <c r="F43" s="179" t="s">
        <v>215</v>
      </c>
      <c r="G43" s="180"/>
      <c r="H43" s="139"/>
      <c r="I43" s="139"/>
      <c r="J43" s="139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22.5" x14ac:dyDescent="0.25">
      <c r="A44" s="181" t="s">
        <v>214</v>
      </c>
      <c r="B44" s="182" t="s">
        <v>213</v>
      </c>
      <c r="C44" s="182" t="s">
        <v>212</v>
      </c>
      <c r="D44" s="182" t="s">
        <v>211</v>
      </c>
      <c r="E44" s="182" t="s">
        <v>210</v>
      </c>
      <c r="F44" s="182" t="s">
        <v>209</v>
      </c>
      <c r="G44" s="183" t="s">
        <v>26</v>
      </c>
      <c r="H44" s="139"/>
      <c r="I44" s="139"/>
      <c r="J44" s="139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147" t="s">
        <v>11</v>
      </c>
      <c r="B45" s="184"/>
      <c r="C45" s="184"/>
      <c r="D45" s="184"/>
      <c r="E45" s="184"/>
      <c r="F45" s="184"/>
      <c r="G45" s="185"/>
      <c r="H45" s="139"/>
      <c r="I45" s="139"/>
      <c r="J45" s="139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161">
        <v>29</v>
      </c>
      <c r="B46" s="186">
        <v>1096.95</v>
      </c>
      <c r="C46" s="186">
        <v>1710.49</v>
      </c>
      <c r="D46" s="186">
        <v>1710.49</v>
      </c>
      <c r="E46" s="186">
        <v>1134.1300000000001</v>
      </c>
      <c r="F46" s="186">
        <v>1134.1300000000001</v>
      </c>
      <c r="G46" s="187">
        <v>6786.1900000000005</v>
      </c>
      <c r="H46" s="177"/>
      <c r="I46" s="139"/>
      <c r="J46" s="13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161">
        <v>28</v>
      </c>
      <c r="B47" s="186">
        <v>1096.95</v>
      </c>
      <c r="C47" s="186">
        <v>1710.49</v>
      </c>
      <c r="D47" s="186">
        <v>1710.49</v>
      </c>
      <c r="E47" s="186">
        <v>1134.1300000000001</v>
      </c>
      <c r="F47" s="186">
        <v>1134.1300000000001</v>
      </c>
      <c r="G47" s="187">
        <v>6786.1900000000005</v>
      </c>
      <c r="H47" s="177"/>
      <c r="I47" s="139"/>
      <c r="J47" s="139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161">
        <v>27</v>
      </c>
      <c r="B48" s="188">
        <v>939.97</v>
      </c>
      <c r="C48" s="186">
        <v>1465.72</v>
      </c>
      <c r="D48" s="186">
        <v>1465.72</v>
      </c>
      <c r="E48" s="188">
        <v>971.84</v>
      </c>
      <c r="F48" s="188">
        <v>971.84</v>
      </c>
      <c r="G48" s="187">
        <v>5815.09</v>
      </c>
      <c r="H48" s="177"/>
      <c r="I48" s="139"/>
      <c r="J48" s="139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25">
      <c r="A49" s="161">
        <v>26</v>
      </c>
      <c r="B49" s="188">
        <v>939.97</v>
      </c>
      <c r="C49" s="186">
        <v>1465.72</v>
      </c>
      <c r="D49" s="186">
        <v>1465.72</v>
      </c>
      <c r="E49" s="188">
        <v>971.84</v>
      </c>
      <c r="F49" s="188">
        <v>971.84</v>
      </c>
      <c r="G49" s="187">
        <v>5815.09</v>
      </c>
      <c r="H49" s="177"/>
      <c r="I49" s="139"/>
      <c r="J49" s="13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x14ac:dyDescent="0.25">
      <c r="A50" s="161">
        <v>25</v>
      </c>
      <c r="B50" s="188">
        <v>769.44</v>
      </c>
      <c r="C50" s="186">
        <v>1199.81</v>
      </c>
      <c r="D50" s="186">
        <v>1199.81</v>
      </c>
      <c r="E50" s="188">
        <v>795.53</v>
      </c>
      <c r="F50" s="188">
        <v>795.53</v>
      </c>
      <c r="G50" s="187">
        <v>4760.1200000000008</v>
      </c>
      <c r="H50" s="177"/>
      <c r="I50" s="139"/>
      <c r="J50" s="139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x14ac:dyDescent="0.25">
      <c r="A51" s="161">
        <v>24</v>
      </c>
      <c r="B51" s="188">
        <v>769.44</v>
      </c>
      <c r="C51" s="186">
        <v>1199.81</v>
      </c>
      <c r="D51" s="186">
        <v>1199.81</v>
      </c>
      <c r="E51" s="188">
        <v>795.53</v>
      </c>
      <c r="F51" s="188">
        <v>795.53</v>
      </c>
      <c r="G51" s="187">
        <v>4760.1200000000008</v>
      </c>
      <c r="H51" s="177"/>
      <c r="I51" s="139"/>
      <c r="J51" s="139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x14ac:dyDescent="0.25">
      <c r="A52" s="161">
        <v>23</v>
      </c>
      <c r="B52" s="188">
        <v>684.53</v>
      </c>
      <c r="C52" s="186">
        <v>1067.4100000000001</v>
      </c>
      <c r="D52" s="186">
        <v>1067.4100000000001</v>
      </c>
      <c r="E52" s="188">
        <v>707.74</v>
      </c>
      <c r="F52" s="188">
        <v>707.74</v>
      </c>
      <c r="G52" s="187">
        <v>4234.83</v>
      </c>
      <c r="H52" s="177"/>
      <c r="I52" s="139"/>
      <c r="J52" s="139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x14ac:dyDescent="0.25">
      <c r="A53" s="161">
        <v>22</v>
      </c>
      <c r="B53" s="188">
        <v>684.53</v>
      </c>
      <c r="C53" s="186">
        <v>1067.4100000000001</v>
      </c>
      <c r="D53" s="186">
        <v>1067.4100000000001</v>
      </c>
      <c r="E53" s="188">
        <v>707.74</v>
      </c>
      <c r="F53" s="188">
        <v>707.74</v>
      </c>
      <c r="G53" s="187">
        <v>4234.83</v>
      </c>
      <c r="H53" s="177"/>
      <c r="I53" s="139"/>
      <c r="J53" s="139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x14ac:dyDescent="0.25">
      <c r="A54" s="161">
        <v>21</v>
      </c>
      <c r="B54" s="188">
        <v>684.53</v>
      </c>
      <c r="C54" s="186">
        <v>1067.4100000000001</v>
      </c>
      <c r="D54" s="186">
        <v>1067.4100000000001</v>
      </c>
      <c r="E54" s="188">
        <v>707.74</v>
      </c>
      <c r="F54" s="188">
        <v>707.74</v>
      </c>
      <c r="G54" s="187">
        <v>4234.83</v>
      </c>
      <c r="H54" s="177"/>
      <c r="I54" s="139"/>
      <c r="J54" s="139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161">
        <v>20</v>
      </c>
      <c r="B55" s="188">
        <v>603.75</v>
      </c>
      <c r="C55" s="188">
        <v>941.44</v>
      </c>
      <c r="D55" s="188">
        <v>941.44</v>
      </c>
      <c r="E55" s="188">
        <v>624.22</v>
      </c>
      <c r="F55" s="188">
        <v>624.22</v>
      </c>
      <c r="G55" s="187">
        <v>3735.0699999999997</v>
      </c>
      <c r="H55" s="177"/>
      <c r="I55" s="139"/>
      <c r="J55" s="139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x14ac:dyDescent="0.25">
      <c r="A56" s="161">
        <v>19</v>
      </c>
      <c r="B56" s="188">
        <v>603.75</v>
      </c>
      <c r="C56" s="188">
        <v>941.44</v>
      </c>
      <c r="D56" s="188">
        <v>941.44</v>
      </c>
      <c r="E56" s="188">
        <v>624.22</v>
      </c>
      <c r="F56" s="188">
        <v>624.22</v>
      </c>
      <c r="G56" s="187">
        <v>3735.0699999999997</v>
      </c>
      <c r="H56" s="177"/>
      <c r="I56" s="139"/>
      <c r="J56" s="139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x14ac:dyDescent="0.25">
      <c r="A57" s="161">
        <v>18</v>
      </c>
      <c r="B57" s="188">
        <v>552.74</v>
      </c>
      <c r="C57" s="188">
        <v>861.88</v>
      </c>
      <c r="D57" s="188">
        <v>861.88</v>
      </c>
      <c r="E57" s="188">
        <v>571.46</v>
      </c>
      <c r="F57" s="188">
        <v>571.46</v>
      </c>
      <c r="G57" s="187">
        <v>3419.42</v>
      </c>
      <c r="H57" s="177"/>
      <c r="I57" s="139"/>
      <c r="J57" s="139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x14ac:dyDescent="0.25">
      <c r="A58" s="189">
        <v>17</v>
      </c>
      <c r="B58" s="188">
        <v>552.74</v>
      </c>
      <c r="C58" s="188">
        <v>861.88</v>
      </c>
      <c r="D58" s="188">
        <v>861.88</v>
      </c>
      <c r="E58" s="188">
        <v>571.46</v>
      </c>
      <c r="F58" s="188">
        <v>571.46</v>
      </c>
      <c r="G58" s="187">
        <v>3419.42</v>
      </c>
      <c r="H58" s="177"/>
      <c r="I58" s="139"/>
      <c r="J58" s="139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x14ac:dyDescent="0.25">
      <c r="A59" s="189">
        <v>16</v>
      </c>
      <c r="B59" s="188">
        <v>552.74</v>
      </c>
      <c r="C59" s="188">
        <v>861.88</v>
      </c>
      <c r="D59" s="188">
        <v>861.88</v>
      </c>
      <c r="E59" s="188">
        <v>571.46</v>
      </c>
      <c r="F59" s="188">
        <v>571.46</v>
      </c>
      <c r="G59" s="187">
        <v>3419.42</v>
      </c>
      <c r="H59" s="177"/>
      <c r="I59" s="140"/>
      <c r="J59" s="140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thickBot="1" x14ac:dyDescent="0.3">
      <c r="A60" s="190">
        <v>15</v>
      </c>
      <c r="B60" s="191">
        <v>552.74</v>
      </c>
      <c r="C60" s="191">
        <v>861.88</v>
      </c>
      <c r="D60" s="191">
        <v>861.88</v>
      </c>
      <c r="E60" s="191">
        <v>571.46</v>
      </c>
      <c r="F60" s="191">
        <v>571.46</v>
      </c>
      <c r="G60" s="192">
        <v>3419.42</v>
      </c>
      <c r="H60" s="177"/>
      <c r="I60" s="140"/>
      <c r="J60" s="140"/>
      <c r="K60" s="7"/>
      <c r="L60" s="7"/>
      <c r="M60" s="7"/>
      <c r="N60" s="7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x14ac:dyDescent="0.25">
      <c r="A61" s="193"/>
      <c r="B61" s="193"/>
      <c r="C61" s="193"/>
      <c r="D61" s="193"/>
      <c r="E61" s="193"/>
      <c r="F61" s="193"/>
      <c r="G61" s="193"/>
      <c r="H61" s="193"/>
      <c r="I61" s="193"/>
      <c r="J61" s="193"/>
    </row>
  </sheetData>
  <sheetProtection password="CAB1" sheet="1" objects="1" scenarios="1" formatCells="0"/>
  <mergeCells count="21">
    <mergeCell ref="Q3:R3"/>
    <mergeCell ref="A1:A2"/>
    <mergeCell ref="B1:B2"/>
    <mergeCell ref="C1:C2"/>
    <mergeCell ref="E1:F1"/>
    <mergeCell ref="M2:T2"/>
    <mergeCell ref="U12:V12"/>
    <mergeCell ref="E13:H13"/>
    <mergeCell ref="P13:Q13"/>
    <mergeCell ref="R13:S13"/>
    <mergeCell ref="U13:V13"/>
    <mergeCell ref="A42:G42"/>
    <mergeCell ref="M4:M9"/>
    <mergeCell ref="E11:I11"/>
    <mergeCell ref="E12:H12"/>
    <mergeCell ref="P12:S12"/>
    <mergeCell ref="E14:H14"/>
    <mergeCell ref="E15:H15"/>
    <mergeCell ref="E17:I17"/>
    <mergeCell ref="E23:F23"/>
    <mergeCell ref="A41:G41"/>
  </mergeCells>
  <dataValidations count="3">
    <dataValidation type="list" allowBlank="1" showInputMessage="1" showErrorMessage="1" sqref="I11">
      <formula1>$A$12:$A$27</formula1>
    </dataValidation>
    <dataValidation type="list" allowBlank="1" showInputMessage="1" showErrorMessage="1" sqref="J11:J13 J15">
      <formula1>$A$30:$A$38</formula1>
    </dataValidation>
    <dataValidation type="list" allowBlank="1" showInputMessage="1" showErrorMessage="1" sqref="J14">
      <formula1>"ENERO,FEBRERO,MARZO,ABRIL,MAYO,JUNIO,JULIO,AGOSTO,SEPTIEMBRE,OCTUBRE,NOVIEMBRE,DICIEMBRE"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5" sqref="C15"/>
    </sheetView>
  </sheetViews>
  <sheetFormatPr baseColWidth="10" defaultColWidth="11.28515625" defaultRowHeight="14.1" customHeight="1" x14ac:dyDescent="0.2"/>
  <cols>
    <col min="1" max="1" width="53.5703125" style="107" customWidth="1"/>
    <col min="2" max="2" width="17.28515625" style="108" bestFit="1" customWidth="1"/>
    <col min="3" max="3" width="15.28515625" style="24" bestFit="1" customWidth="1"/>
    <col min="4" max="4" width="11.140625" style="109" bestFit="1" customWidth="1"/>
    <col min="5" max="5" width="12" style="110" customWidth="1"/>
    <col min="6" max="6" width="8.7109375" style="108" bestFit="1" customWidth="1"/>
    <col min="7" max="7" width="11.7109375" style="111" bestFit="1" customWidth="1"/>
    <col min="8" max="8" width="12.7109375" style="112" customWidth="1"/>
    <col min="9" max="9" width="12" style="112" bestFit="1" customWidth="1"/>
    <col min="10" max="10" width="7.85546875" style="113" bestFit="1" customWidth="1"/>
    <col min="11" max="11" width="8.28515625" style="114" bestFit="1" customWidth="1"/>
    <col min="12" max="12" width="4.28515625" style="115" bestFit="1" customWidth="1"/>
    <col min="13" max="16384" width="11.28515625" style="24"/>
  </cols>
  <sheetData>
    <row r="1" spans="1:15" ht="14.1" customHeight="1" x14ac:dyDescent="0.2">
      <c r="A1" s="20" t="s">
        <v>27</v>
      </c>
      <c r="B1" s="21">
        <v>0</v>
      </c>
      <c r="C1" s="21">
        <v>0</v>
      </c>
      <c r="D1" s="21">
        <v>0</v>
      </c>
      <c r="E1" s="22"/>
      <c r="F1" s="23"/>
      <c r="G1" s="23"/>
      <c r="H1" s="23"/>
      <c r="I1" s="21">
        <v>0</v>
      </c>
      <c r="J1" s="22"/>
      <c r="K1" s="23"/>
      <c r="L1" s="23"/>
    </row>
    <row r="2" spans="1:15" ht="14.1" customHeight="1" x14ac:dyDescent="0.2">
      <c r="A2" s="25" t="s">
        <v>28</v>
      </c>
      <c r="B2" s="26" t="s">
        <v>3</v>
      </c>
      <c r="C2" s="26" t="s">
        <v>29</v>
      </c>
      <c r="D2" s="26" t="s">
        <v>30</v>
      </c>
      <c r="E2" s="26" t="s">
        <v>26</v>
      </c>
      <c r="F2" s="26" t="s">
        <v>3</v>
      </c>
      <c r="G2" s="26" t="s">
        <v>29</v>
      </c>
      <c r="H2" s="26" t="s">
        <v>30</v>
      </c>
      <c r="I2" s="26" t="s">
        <v>31</v>
      </c>
      <c r="J2" s="26" t="s">
        <v>26</v>
      </c>
      <c r="K2" s="26" t="s">
        <v>32</v>
      </c>
      <c r="L2" s="26" t="s">
        <v>33</v>
      </c>
    </row>
    <row r="3" spans="1:15" ht="14.1" customHeight="1" x14ac:dyDescent="0.2">
      <c r="A3" s="25" t="s">
        <v>34</v>
      </c>
      <c r="B3" s="26" t="s">
        <v>35</v>
      </c>
      <c r="C3" s="26" t="s">
        <v>35</v>
      </c>
      <c r="D3" s="26" t="s">
        <v>35</v>
      </c>
      <c r="E3" s="26" t="s">
        <v>35</v>
      </c>
      <c r="F3" s="26" t="s">
        <v>36</v>
      </c>
      <c r="G3" s="26" t="s">
        <v>36</v>
      </c>
      <c r="H3" s="26" t="s">
        <v>36</v>
      </c>
      <c r="I3" s="26" t="s">
        <v>36</v>
      </c>
      <c r="J3" s="26" t="s">
        <v>36</v>
      </c>
      <c r="K3" s="26">
        <v>2019</v>
      </c>
      <c r="L3" s="26" t="s">
        <v>37</v>
      </c>
    </row>
    <row r="4" spans="1:15" s="38" customFormat="1" ht="14.1" customHeight="1" x14ac:dyDescent="0.2">
      <c r="A4" s="27" t="s">
        <v>38</v>
      </c>
      <c r="B4" s="28">
        <f>$F$4/15</f>
        <v>1619.3830116666666</v>
      </c>
      <c r="C4" s="29">
        <f>$G$4/12</f>
        <v>1146.8777520833335</v>
      </c>
      <c r="D4" s="30">
        <f>$H$88/12</f>
        <v>82.487499999999997</v>
      </c>
      <c r="E4" s="31">
        <f>$B4+C4+$D$4</f>
        <v>2848.7482637500002</v>
      </c>
      <c r="F4" s="29">
        <v>24290.745175</v>
      </c>
      <c r="G4" s="32">
        <v>13762.533025000001</v>
      </c>
      <c r="H4" s="33">
        <v>982.58999999999992</v>
      </c>
      <c r="I4" s="29">
        <v>268.16084999999998</v>
      </c>
      <c r="J4" s="34">
        <f>SUM($F$4:$I$4)</f>
        <v>39304.029049999997</v>
      </c>
      <c r="K4" s="35">
        <v>45.020675000000004</v>
      </c>
      <c r="L4" s="36">
        <v>0</v>
      </c>
      <c r="M4" s="37"/>
    </row>
    <row r="5" spans="1:15" s="38" customFormat="1" ht="14.1" customHeight="1" x14ac:dyDescent="0.2">
      <c r="A5" s="27" t="s">
        <v>39</v>
      </c>
      <c r="B5" s="28">
        <f t="shared" ref="B5:B13" si="0">$F$4/15</f>
        <v>1619.3830116666666</v>
      </c>
      <c r="C5" s="29">
        <f>$G$5/12</f>
        <v>970.30222708333338</v>
      </c>
      <c r="D5" s="30">
        <f t="shared" ref="D5:D13" si="1">$H$88/12</f>
        <v>82.487499999999997</v>
      </c>
      <c r="E5" s="31">
        <f t="shared" ref="E5:E13" si="2">$B5+C5+$D$4</f>
        <v>2672.17273875</v>
      </c>
      <c r="F5" s="29">
        <f>$F$4</f>
        <v>24290.745175</v>
      </c>
      <c r="G5" s="32">
        <v>11643.626725</v>
      </c>
      <c r="H5" s="33">
        <f t="shared" ref="H5:H13" si="3">$D$4*12</f>
        <v>989.84999999999991</v>
      </c>
      <c r="I5" s="29">
        <f>$I$4</f>
        <v>268.16084999999998</v>
      </c>
      <c r="J5" s="34">
        <f>SUM($F$5:$I$5)</f>
        <v>37192.382749999997</v>
      </c>
      <c r="K5" s="39"/>
      <c r="L5" s="36"/>
    </row>
    <row r="6" spans="1:15" s="38" customFormat="1" ht="14.1" customHeight="1" x14ac:dyDescent="0.2">
      <c r="A6" s="27" t="s">
        <v>40</v>
      </c>
      <c r="B6" s="28">
        <f t="shared" si="0"/>
        <v>1619.3830116666666</v>
      </c>
      <c r="C6" s="29">
        <f t="shared" ref="C6:C12" si="4">$G$5/12</f>
        <v>970.30222708333338</v>
      </c>
      <c r="D6" s="30">
        <f t="shared" si="1"/>
        <v>82.487499999999997</v>
      </c>
      <c r="E6" s="31">
        <f t="shared" si="2"/>
        <v>2672.17273875</v>
      </c>
      <c r="F6" s="29">
        <f t="shared" ref="F6:F13" si="5">$F$4</f>
        <v>24290.745175</v>
      </c>
      <c r="G6" s="32">
        <f t="shared" ref="G6:G12" si="6">$C$5*12</f>
        <v>11643.626725</v>
      </c>
      <c r="H6" s="33">
        <f t="shared" si="3"/>
        <v>989.84999999999991</v>
      </c>
      <c r="I6" s="29">
        <f t="shared" ref="I6:I13" si="7">$I$4</f>
        <v>268.16084999999998</v>
      </c>
      <c r="J6" s="34">
        <f t="shared" ref="J6:J12" si="8">SUM($F$5:$I$5)</f>
        <v>37192.382749999997</v>
      </c>
      <c r="K6" s="39"/>
      <c r="L6" s="36"/>
    </row>
    <row r="7" spans="1:15" s="38" customFormat="1" ht="14.1" customHeight="1" x14ac:dyDescent="0.2">
      <c r="A7" s="27" t="s">
        <v>41</v>
      </c>
      <c r="B7" s="28">
        <f t="shared" si="0"/>
        <v>1619.3830116666666</v>
      </c>
      <c r="C7" s="29">
        <f t="shared" si="4"/>
        <v>970.30222708333338</v>
      </c>
      <c r="D7" s="30">
        <f t="shared" si="1"/>
        <v>82.487499999999997</v>
      </c>
      <c r="E7" s="31">
        <f t="shared" si="2"/>
        <v>2672.17273875</v>
      </c>
      <c r="F7" s="29">
        <f t="shared" si="5"/>
        <v>24290.745175</v>
      </c>
      <c r="G7" s="32">
        <f t="shared" si="6"/>
        <v>11643.626725</v>
      </c>
      <c r="H7" s="33">
        <f t="shared" si="3"/>
        <v>989.84999999999991</v>
      </c>
      <c r="I7" s="29">
        <f t="shared" si="7"/>
        <v>268.16084999999998</v>
      </c>
      <c r="J7" s="34">
        <f t="shared" si="8"/>
        <v>37192.382749999997</v>
      </c>
      <c r="K7" s="39"/>
      <c r="L7" s="36"/>
    </row>
    <row r="8" spans="1:15" s="38" customFormat="1" ht="14.1" customHeight="1" x14ac:dyDescent="0.2">
      <c r="A8" s="27" t="s">
        <v>42</v>
      </c>
      <c r="B8" s="28">
        <f t="shared" si="0"/>
        <v>1619.3830116666666</v>
      </c>
      <c r="C8" s="29">
        <f t="shared" si="4"/>
        <v>970.30222708333338</v>
      </c>
      <c r="D8" s="30">
        <f t="shared" si="1"/>
        <v>82.487499999999997</v>
      </c>
      <c r="E8" s="31">
        <f t="shared" si="2"/>
        <v>2672.17273875</v>
      </c>
      <c r="F8" s="29">
        <f t="shared" si="5"/>
        <v>24290.745175</v>
      </c>
      <c r="G8" s="32">
        <f t="shared" si="6"/>
        <v>11643.626725</v>
      </c>
      <c r="H8" s="33">
        <f t="shared" si="3"/>
        <v>989.84999999999991</v>
      </c>
      <c r="I8" s="29">
        <f t="shared" si="7"/>
        <v>268.16084999999998</v>
      </c>
      <c r="J8" s="34">
        <f t="shared" si="8"/>
        <v>37192.382749999997</v>
      </c>
      <c r="K8" s="39"/>
      <c r="L8" s="36"/>
    </row>
    <row r="9" spans="1:15" s="38" customFormat="1" ht="14.1" customHeight="1" x14ac:dyDescent="0.2">
      <c r="A9" s="27" t="s">
        <v>43</v>
      </c>
      <c r="B9" s="28">
        <f t="shared" si="0"/>
        <v>1619.3830116666666</v>
      </c>
      <c r="C9" s="29">
        <f t="shared" si="4"/>
        <v>970.30222708333338</v>
      </c>
      <c r="D9" s="30">
        <f t="shared" si="1"/>
        <v>82.487499999999997</v>
      </c>
      <c r="E9" s="31">
        <f t="shared" si="2"/>
        <v>2672.17273875</v>
      </c>
      <c r="F9" s="29">
        <f t="shared" si="5"/>
        <v>24290.745175</v>
      </c>
      <c r="G9" s="32">
        <f t="shared" si="6"/>
        <v>11643.626725</v>
      </c>
      <c r="H9" s="33">
        <f t="shared" si="3"/>
        <v>989.84999999999991</v>
      </c>
      <c r="I9" s="29">
        <f t="shared" si="7"/>
        <v>268.16084999999998</v>
      </c>
      <c r="J9" s="34">
        <f t="shared" si="8"/>
        <v>37192.382749999997</v>
      </c>
      <c r="K9" s="39"/>
      <c r="L9" s="36"/>
      <c r="M9" s="40"/>
    </row>
    <row r="10" spans="1:15" s="38" customFormat="1" ht="14.1" customHeight="1" x14ac:dyDescent="0.2">
      <c r="A10" s="27" t="s">
        <v>44</v>
      </c>
      <c r="B10" s="28">
        <f t="shared" si="0"/>
        <v>1619.3830116666666</v>
      </c>
      <c r="C10" s="29">
        <f t="shared" si="4"/>
        <v>970.30222708333338</v>
      </c>
      <c r="D10" s="30">
        <f t="shared" si="1"/>
        <v>82.487499999999997</v>
      </c>
      <c r="E10" s="31">
        <f t="shared" si="2"/>
        <v>2672.17273875</v>
      </c>
      <c r="F10" s="29">
        <f t="shared" si="5"/>
        <v>24290.745175</v>
      </c>
      <c r="G10" s="32">
        <f t="shared" si="6"/>
        <v>11643.626725</v>
      </c>
      <c r="H10" s="33">
        <f t="shared" si="3"/>
        <v>989.84999999999991</v>
      </c>
      <c r="I10" s="29">
        <f t="shared" si="7"/>
        <v>268.16084999999998</v>
      </c>
      <c r="J10" s="34">
        <f t="shared" si="8"/>
        <v>37192.382749999997</v>
      </c>
      <c r="K10" s="39"/>
      <c r="L10" s="36"/>
    </row>
    <row r="11" spans="1:15" s="38" customFormat="1" ht="14.1" customHeight="1" x14ac:dyDescent="0.2">
      <c r="A11" s="27" t="s">
        <v>45</v>
      </c>
      <c r="B11" s="28">
        <f t="shared" si="0"/>
        <v>1619.3830116666666</v>
      </c>
      <c r="C11" s="29">
        <f t="shared" si="4"/>
        <v>970.30222708333338</v>
      </c>
      <c r="D11" s="30">
        <f t="shared" si="1"/>
        <v>82.487499999999997</v>
      </c>
      <c r="E11" s="31">
        <f t="shared" si="2"/>
        <v>2672.17273875</v>
      </c>
      <c r="F11" s="29">
        <f t="shared" si="5"/>
        <v>24290.745175</v>
      </c>
      <c r="G11" s="32">
        <f t="shared" si="6"/>
        <v>11643.626725</v>
      </c>
      <c r="H11" s="33">
        <f t="shared" si="3"/>
        <v>989.84999999999991</v>
      </c>
      <c r="I11" s="29">
        <f t="shared" si="7"/>
        <v>268.16084999999998</v>
      </c>
      <c r="J11" s="34">
        <f t="shared" si="8"/>
        <v>37192.382749999997</v>
      </c>
      <c r="K11" s="39"/>
      <c r="L11" s="36"/>
    </row>
    <row r="12" spans="1:15" s="38" customFormat="1" ht="14.1" customHeight="1" x14ac:dyDescent="0.2">
      <c r="A12" s="27" t="s">
        <v>46</v>
      </c>
      <c r="B12" s="28">
        <f t="shared" si="0"/>
        <v>1619.3830116666666</v>
      </c>
      <c r="C12" s="29">
        <f t="shared" si="4"/>
        <v>970.30222708333338</v>
      </c>
      <c r="D12" s="30">
        <f t="shared" si="1"/>
        <v>82.487499999999997</v>
      </c>
      <c r="E12" s="31">
        <f t="shared" si="2"/>
        <v>2672.17273875</v>
      </c>
      <c r="F12" s="29">
        <f t="shared" si="5"/>
        <v>24290.745175</v>
      </c>
      <c r="G12" s="32">
        <f t="shared" si="6"/>
        <v>11643.626725</v>
      </c>
      <c r="H12" s="33">
        <f t="shared" si="3"/>
        <v>989.84999999999991</v>
      </c>
      <c r="I12" s="29">
        <f t="shared" si="7"/>
        <v>268.16084999999998</v>
      </c>
      <c r="J12" s="34">
        <f t="shared" si="8"/>
        <v>37192.382749999997</v>
      </c>
      <c r="K12" s="39"/>
      <c r="L12" s="36"/>
    </row>
    <row r="13" spans="1:15" s="38" customFormat="1" ht="14.1" customHeight="1" x14ac:dyDescent="0.2">
      <c r="A13" s="27" t="s">
        <v>47</v>
      </c>
      <c r="B13" s="28">
        <f t="shared" si="0"/>
        <v>1619.3830116666666</v>
      </c>
      <c r="C13" s="29">
        <f>$C$4</f>
        <v>1146.8777520833335</v>
      </c>
      <c r="D13" s="30">
        <f t="shared" si="1"/>
        <v>82.487499999999997</v>
      </c>
      <c r="E13" s="31">
        <f t="shared" si="2"/>
        <v>2848.7482637500002</v>
      </c>
      <c r="F13" s="29">
        <f t="shared" si="5"/>
        <v>24290.745175</v>
      </c>
      <c r="G13" s="32">
        <f>$G$4</f>
        <v>13762.533025000001</v>
      </c>
      <c r="H13" s="33">
        <f t="shared" si="3"/>
        <v>989.84999999999991</v>
      </c>
      <c r="I13" s="29">
        <f t="shared" si="7"/>
        <v>268.16084999999998</v>
      </c>
      <c r="J13" s="34">
        <f>SUM($F$4:$I$4)</f>
        <v>39304.029049999997</v>
      </c>
      <c r="K13" s="39"/>
      <c r="L13" s="36"/>
    </row>
    <row r="14" spans="1:15" ht="14.1" customHeight="1" x14ac:dyDescent="0.2">
      <c r="A14" s="27"/>
      <c r="B14" s="29"/>
      <c r="C14" s="41"/>
      <c r="D14" s="42"/>
      <c r="E14" s="43"/>
      <c r="F14" s="29"/>
      <c r="G14" s="44"/>
      <c r="H14" s="45"/>
      <c r="I14" s="41"/>
      <c r="J14" s="46"/>
      <c r="K14" s="39"/>
      <c r="L14" s="47"/>
      <c r="O14" s="38"/>
    </row>
    <row r="15" spans="1:15" ht="14.1" customHeight="1" x14ac:dyDescent="0.2">
      <c r="A15" s="48" t="s">
        <v>28</v>
      </c>
      <c r="B15" s="49" t="s">
        <v>3</v>
      </c>
      <c r="C15" s="49" t="s">
        <v>29</v>
      </c>
      <c r="D15" s="49" t="s">
        <v>30</v>
      </c>
      <c r="E15" s="49" t="s">
        <v>26</v>
      </c>
      <c r="F15" s="49" t="s">
        <v>3</v>
      </c>
      <c r="G15" s="49" t="s">
        <v>29</v>
      </c>
      <c r="H15" s="49" t="s">
        <v>30</v>
      </c>
      <c r="I15" s="49" t="s">
        <v>31</v>
      </c>
      <c r="J15" s="49" t="s">
        <v>26</v>
      </c>
      <c r="K15" s="49" t="s">
        <v>32</v>
      </c>
      <c r="L15" s="49" t="s">
        <v>33</v>
      </c>
      <c r="O15" s="38"/>
    </row>
    <row r="16" spans="1:15" ht="14.1" customHeight="1" x14ac:dyDescent="0.2">
      <c r="A16" s="48" t="s">
        <v>48</v>
      </c>
      <c r="B16" s="49" t="s">
        <v>35</v>
      </c>
      <c r="C16" s="49" t="s">
        <v>35</v>
      </c>
      <c r="D16" s="49" t="s">
        <v>35</v>
      </c>
      <c r="E16" s="49" t="s">
        <v>35</v>
      </c>
      <c r="F16" s="49" t="s">
        <v>36</v>
      </c>
      <c r="G16" s="49" t="s">
        <v>36</v>
      </c>
      <c r="H16" s="49" t="s">
        <v>36</v>
      </c>
      <c r="I16" s="49" t="s">
        <v>36</v>
      </c>
      <c r="J16" s="49" t="s">
        <v>36</v>
      </c>
      <c r="K16" s="49">
        <f>K3</f>
        <v>2019</v>
      </c>
      <c r="L16" s="49" t="s">
        <v>37</v>
      </c>
      <c r="O16" s="38"/>
    </row>
    <row r="17" spans="1:15" ht="14.1" customHeight="1" x14ac:dyDescent="0.2">
      <c r="A17" s="27" t="s">
        <v>49</v>
      </c>
      <c r="B17" s="28">
        <f>$F$17/15</f>
        <v>1364.3721933333334</v>
      </c>
      <c r="C17" s="29">
        <f>$G$17/12</f>
        <v>930.14353958333334</v>
      </c>
      <c r="D17" s="30">
        <f>$H$88/12</f>
        <v>82.487499999999997</v>
      </c>
      <c r="E17" s="31">
        <f>SUM($B$17:$D$17)</f>
        <v>2377.003232916667</v>
      </c>
      <c r="F17" s="29">
        <v>20465.582900000001</v>
      </c>
      <c r="G17" s="32">
        <v>11161.722475</v>
      </c>
      <c r="H17" s="33">
        <f>$D$4*12</f>
        <v>989.84999999999991</v>
      </c>
      <c r="I17" s="29">
        <v>357.5478</v>
      </c>
      <c r="J17" s="34">
        <f>SUM($F$17:$I$17)</f>
        <v>32974.703175000002</v>
      </c>
      <c r="K17" s="35">
        <v>36.022675</v>
      </c>
      <c r="L17" s="36">
        <v>0</v>
      </c>
      <c r="O17" s="38"/>
    </row>
    <row r="18" spans="1:15" ht="14.1" customHeight="1" x14ac:dyDescent="0.2">
      <c r="A18" s="27" t="s">
        <v>50</v>
      </c>
      <c r="B18" s="28">
        <f t="shared" ref="B18:B28" si="9">$F$17/15</f>
        <v>1364.3721933333334</v>
      </c>
      <c r="C18" s="29">
        <f>$G$18/12</f>
        <v>772.95035416666667</v>
      </c>
      <c r="D18" s="30">
        <f t="shared" ref="D18:D28" si="10">$H$88/12</f>
        <v>82.487499999999997</v>
      </c>
      <c r="E18" s="31">
        <f>SUM($B$18:$D$18)</f>
        <v>2219.8100475000001</v>
      </c>
      <c r="F18" s="29">
        <f>$F$17</f>
        <v>20465.582900000001</v>
      </c>
      <c r="G18" s="32">
        <v>9275.4042499999996</v>
      </c>
      <c r="H18" s="33">
        <f t="shared" ref="H18:H28" si="11">$D$4*12</f>
        <v>989.84999999999991</v>
      </c>
      <c r="I18" s="29">
        <f>$I$17</f>
        <v>357.5478</v>
      </c>
      <c r="J18" s="34">
        <f>SUM($F$18:$I$18)</f>
        <v>31088.38495</v>
      </c>
      <c r="K18" s="39"/>
      <c r="L18" s="36"/>
      <c r="O18" s="38"/>
    </row>
    <row r="19" spans="1:15" ht="14.1" customHeight="1" x14ac:dyDescent="0.2">
      <c r="A19" s="27" t="s">
        <v>51</v>
      </c>
      <c r="B19" s="28">
        <f t="shared" si="9"/>
        <v>1364.3721933333334</v>
      </c>
      <c r="C19" s="29">
        <f t="shared" ref="C19:C27" si="12">$G$18/12</f>
        <v>772.95035416666667</v>
      </c>
      <c r="D19" s="30">
        <f t="shared" si="10"/>
        <v>82.487499999999997</v>
      </c>
      <c r="E19" s="31">
        <f t="shared" ref="E19:E27" si="13">SUM($B$18:$D$18)</f>
        <v>2219.8100475000001</v>
      </c>
      <c r="F19" s="29">
        <f t="shared" ref="F19:F28" si="14">$F$17</f>
        <v>20465.582900000001</v>
      </c>
      <c r="G19" s="32">
        <f>$G$18</f>
        <v>9275.4042499999996</v>
      </c>
      <c r="H19" s="33">
        <f t="shared" si="11"/>
        <v>989.84999999999991</v>
      </c>
      <c r="I19" s="29">
        <f>$I$4</f>
        <v>268.16084999999998</v>
      </c>
      <c r="J19" s="34">
        <f>SUM($F$19:$I$19)</f>
        <v>30998.998</v>
      </c>
      <c r="K19" s="39"/>
      <c r="L19" s="36"/>
      <c r="O19" s="38"/>
    </row>
    <row r="20" spans="1:15" ht="14.1" customHeight="1" x14ac:dyDescent="0.2">
      <c r="A20" s="27" t="s">
        <v>52</v>
      </c>
      <c r="B20" s="28">
        <f t="shared" si="9"/>
        <v>1364.3721933333334</v>
      </c>
      <c r="C20" s="29">
        <f t="shared" si="12"/>
        <v>772.95035416666667</v>
      </c>
      <c r="D20" s="30">
        <f t="shared" si="10"/>
        <v>82.487499999999997</v>
      </c>
      <c r="E20" s="31">
        <f t="shared" si="13"/>
        <v>2219.8100475000001</v>
      </c>
      <c r="F20" s="29">
        <f t="shared" si="14"/>
        <v>20465.582900000001</v>
      </c>
      <c r="G20" s="32">
        <f t="shared" ref="G20:G27" si="15">$G$18</f>
        <v>9275.4042499999996</v>
      </c>
      <c r="H20" s="33">
        <f t="shared" si="11"/>
        <v>989.84999999999991</v>
      </c>
      <c r="I20" s="29">
        <f>$I$19</f>
        <v>268.16084999999998</v>
      </c>
      <c r="J20" s="34">
        <f t="shared" ref="J20:J21" si="16">SUM($F$19:$I$19)</f>
        <v>30998.998</v>
      </c>
      <c r="K20" s="39"/>
      <c r="L20" s="36"/>
      <c r="O20" s="38"/>
    </row>
    <row r="21" spans="1:15" ht="14.1" customHeight="1" x14ac:dyDescent="0.2">
      <c r="A21" s="27" t="s">
        <v>53</v>
      </c>
      <c r="B21" s="28">
        <f t="shared" si="9"/>
        <v>1364.3721933333334</v>
      </c>
      <c r="C21" s="29">
        <f t="shared" si="12"/>
        <v>772.95035416666667</v>
      </c>
      <c r="D21" s="30">
        <f t="shared" si="10"/>
        <v>82.487499999999997</v>
      </c>
      <c r="E21" s="31">
        <f t="shared" si="13"/>
        <v>2219.8100475000001</v>
      </c>
      <c r="F21" s="29">
        <f t="shared" si="14"/>
        <v>20465.582900000001</v>
      </c>
      <c r="G21" s="32">
        <f t="shared" si="15"/>
        <v>9275.4042499999996</v>
      </c>
      <c r="H21" s="33">
        <f t="shared" si="11"/>
        <v>989.84999999999991</v>
      </c>
      <c r="I21" s="29">
        <f>$I$19</f>
        <v>268.16084999999998</v>
      </c>
      <c r="J21" s="34">
        <f t="shared" si="16"/>
        <v>30998.998</v>
      </c>
      <c r="K21" s="39"/>
      <c r="L21" s="36"/>
      <c r="O21" s="38"/>
    </row>
    <row r="22" spans="1:15" ht="14.1" customHeight="1" x14ac:dyDescent="0.2">
      <c r="A22" s="27" t="s">
        <v>54</v>
      </c>
      <c r="B22" s="28">
        <f t="shared" si="9"/>
        <v>1364.3721933333334</v>
      </c>
      <c r="C22" s="29">
        <f t="shared" si="12"/>
        <v>772.95035416666667</v>
      </c>
      <c r="D22" s="30">
        <f t="shared" si="10"/>
        <v>82.487499999999997</v>
      </c>
      <c r="E22" s="31">
        <f t="shared" si="13"/>
        <v>2219.8100475000001</v>
      </c>
      <c r="F22" s="29">
        <f t="shared" si="14"/>
        <v>20465.582900000001</v>
      </c>
      <c r="G22" s="32">
        <f t="shared" si="15"/>
        <v>9275.4042499999996</v>
      </c>
      <c r="H22" s="33">
        <f t="shared" si="11"/>
        <v>989.84999999999991</v>
      </c>
      <c r="I22" s="29">
        <f>$I$17</f>
        <v>357.5478</v>
      </c>
      <c r="J22" s="34">
        <f>SUM($F$22:$I$22)</f>
        <v>31088.38495</v>
      </c>
      <c r="K22" s="39"/>
      <c r="L22" s="36"/>
      <c r="O22" s="38"/>
    </row>
    <row r="23" spans="1:15" ht="14.1" customHeight="1" x14ac:dyDescent="0.2">
      <c r="A23" s="27" t="s">
        <v>55</v>
      </c>
      <c r="B23" s="28">
        <f t="shared" si="9"/>
        <v>1364.3721933333334</v>
      </c>
      <c r="C23" s="29">
        <f t="shared" si="12"/>
        <v>772.95035416666667</v>
      </c>
      <c r="D23" s="30">
        <f t="shared" si="10"/>
        <v>82.487499999999997</v>
      </c>
      <c r="E23" s="31">
        <f t="shared" si="13"/>
        <v>2219.8100475000001</v>
      </c>
      <c r="F23" s="29">
        <f t="shared" si="14"/>
        <v>20465.582900000001</v>
      </c>
      <c r="G23" s="32">
        <f t="shared" si="15"/>
        <v>9275.4042499999996</v>
      </c>
      <c r="H23" s="33">
        <f t="shared" si="11"/>
        <v>989.84999999999991</v>
      </c>
      <c r="I23" s="29">
        <f>$I$19</f>
        <v>268.16084999999998</v>
      </c>
      <c r="J23" s="34">
        <f>SUM($F$19:$I$19)</f>
        <v>30998.998</v>
      </c>
      <c r="K23" s="39"/>
      <c r="L23" s="36"/>
      <c r="O23" s="38"/>
    </row>
    <row r="24" spans="1:15" ht="14.1" customHeight="1" x14ac:dyDescent="0.2">
      <c r="A24" s="27" t="s">
        <v>56</v>
      </c>
      <c r="B24" s="28">
        <f t="shared" si="9"/>
        <v>1364.3721933333334</v>
      </c>
      <c r="C24" s="29">
        <f t="shared" si="12"/>
        <v>772.95035416666667</v>
      </c>
      <c r="D24" s="30">
        <f t="shared" si="10"/>
        <v>82.487499999999997</v>
      </c>
      <c r="E24" s="31">
        <f t="shared" si="13"/>
        <v>2219.8100475000001</v>
      </c>
      <c r="F24" s="29">
        <f t="shared" si="14"/>
        <v>20465.582900000001</v>
      </c>
      <c r="G24" s="32">
        <f t="shared" si="15"/>
        <v>9275.4042499999996</v>
      </c>
      <c r="H24" s="33">
        <f t="shared" si="11"/>
        <v>989.84999999999991</v>
      </c>
      <c r="I24" s="29">
        <f t="shared" ref="I24:I28" si="17">$I$19</f>
        <v>268.16084999999998</v>
      </c>
      <c r="J24" s="34">
        <f t="shared" ref="J24:J27" si="18">SUM($F$19:$I$19)</f>
        <v>30998.998</v>
      </c>
      <c r="K24" s="39"/>
      <c r="L24" s="36"/>
      <c r="O24" s="38"/>
    </row>
    <row r="25" spans="1:15" ht="14.1" customHeight="1" x14ac:dyDescent="0.2">
      <c r="A25" s="27" t="s">
        <v>57</v>
      </c>
      <c r="B25" s="28">
        <f t="shared" si="9"/>
        <v>1364.3721933333334</v>
      </c>
      <c r="C25" s="29">
        <f t="shared" si="12"/>
        <v>772.95035416666667</v>
      </c>
      <c r="D25" s="30">
        <f t="shared" si="10"/>
        <v>82.487499999999997</v>
      </c>
      <c r="E25" s="31">
        <f t="shared" si="13"/>
        <v>2219.8100475000001</v>
      </c>
      <c r="F25" s="29">
        <f t="shared" si="14"/>
        <v>20465.582900000001</v>
      </c>
      <c r="G25" s="32">
        <f t="shared" si="15"/>
        <v>9275.4042499999996</v>
      </c>
      <c r="H25" s="33">
        <f t="shared" si="11"/>
        <v>989.84999999999991</v>
      </c>
      <c r="I25" s="29">
        <f t="shared" si="17"/>
        <v>268.16084999999998</v>
      </c>
      <c r="J25" s="34">
        <f t="shared" si="18"/>
        <v>30998.998</v>
      </c>
      <c r="K25" s="39"/>
      <c r="L25" s="36"/>
      <c r="O25" s="38"/>
    </row>
    <row r="26" spans="1:15" ht="14.1" customHeight="1" x14ac:dyDescent="0.2">
      <c r="A26" s="27" t="s">
        <v>58</v>
      </c>
      <c r="B26" s="28">
        <f t="shared" si="9"/>
        <v>1364.3721933333334</v>
      </c>
      <c r="C26" s="29">
        <f t="shared" si="12"/>
        <v>772.95035416666667</v>
      </c>
      <c r="D26" s="30">
        <f t="shared" si="10"/>
        <v>82.487499999999997</v>
      </c>
      <c r="E26" s="31">
        <f t="shared" si="13"/>
        <v>2219.8100475000001</v>
      </c>
      <c r="F26" s="29">
        <f t="shared" si="14"/>
        <v>20465.582900000001</v>
      </c>
      <c r="G26" s="32">
        <f t="shared" si="15"/>
        <v>9275.4042499999996</v>
      </c>
      <c r="H26" s="33">
        <f t="shared" si="11"/>
        <v>989.84999999999991</v>
      </c>
      <c r="I26" s="29">
        <f t="shared" si="17"/>
        <v>268.16084999999998</v>
      </c>
      <c r="J26" s="34">
        <f t="shared" si="18"/>
        <v>30998.998</v>
      </c>
      <c r="K26" s="39"/>
      <c r="L26" s="36"/>
      <c r="O26" s="38"/>
    </row>
    <row r="27" spans="1:15" ht="14.1" customHeight="1" x14ac:dyDescent="0.2">
      <c r="A27" s="27" t="s">
        <v>59</v>
      </c>
      <c r="B27" s="28">
        <f t="shared" si="9"/>
        <v>1364.3721933333334</v>
      </c>
      <c r="C27" s="29">
        <f t="shared" si="12"/>
        <v>772.95035416666667</v>
      </c>
      <c r="D27" s="30">
        <f t="shared" si="10"/>
        <v>82.487499999999997</v>
      </c>
      <c r="E27" s="31">
        <f t="shared" si="13"/>
        <v>2219.8100475000001</v>
      </c>
      <c r="F27" s="29">
        <f t="shared" si="14"/>
        <v>20465.582900000001</v>
      </c>
      <c r="G27" s="32">
        <f t="shared" si="15"/>
        <v>9275.4042499999996</v>
      </c>
      <c r="H27" s="33">
        <f t="shared" si="11"/>
        <v>989.84999999999991</v>
      </c>
      <c r="I27" s="29">
        <f t="shared" si="17"/>
        <v>268.16084999999998</v>
      </c>
      <c r="J27" s="34">
        <f t="shared" si="18"/>
        <v>30998.998</v>
      </c>
      <c r="K27" s="39"/>
      <c r="L27" s="36"/>
      <c r="O27" s="38"/>
    </row>
    <row r="28" spans="1:15" ht="14.1" customHeight="1" x14ac:dyDescent="0.2">
      <c r="A28" s="27" t="s">
        <v>60</v>
      </c>
      <c r="B28" s="28">
        <f t="shared" si="9"/>
        <v>1364.3721933333334</v>
      </c>
      <c r="C28" s="29">
        <f>$G$17/12</f>
        <v>930.14353958333334</v>
      </c>
      <c r="D28" s="30">
        <f t="shared" si="10"/>
        <v>82.487499999999997</v>
      </c>
      <c r="E28" s="31">
        <f>SUM($B$17:$D$17)</f>
        <v>2377.003232916667</v>
      </c>
      <c r="F28" s="29">
        <f t="shared" si="14"/>
        <v>20465.582900000001</v>
      </c>
      <c r="G28" s="32">
        <f>$G$17</f>
        <v>11161.722475</v>
      </c>
      <c r="H28" s="33">
        <f t="shared" si="11"/>
        <v>989.84999999999991</v>
      </c>
      <c r="I28" s="29">
        <f t="shared" si="17"/>
        <v>268.16084999999998</v>
      </c>
      <c r="J28" s="34">
        <f>SUM($F$28:$I$28)</f>
        <v>32885.316225000002</v>
      </c>
      <c r="K28" s="39"/>
      <c r="L28" s="36"/>
      <c r="O28" s="38"/>
    </row>
    <row r="29" spans="1:15" ht="14.1" customHeight="1" x14ac:dyDescent="0.2">
      <c r="A29" s="27"/>
      <c r="B29" s="29"/>
      <c r="C29" s="41"/>
      <c r="D29" s="42"/>
      <c r="E29" s="43"/>
      <c r="F29" s="29"/>
      <c r="G29" s="44"/>
      <c r="H29" s="45"/>
      <c r="I29" s="41"/>
      <c r="J29" s="46"/>
      <c r="K29" s="39"/>
      <c r="L29" s="47"/>
      <c r="O29" s="38"/>
    </row>
    <row r="30" spans="1:15" ht="14.1" customHeight="1" x14ac:dyDescent="0.2">
      <c r="A30" s="48" t="s">
        <v>28</v>
      </c>
      <c r="B30" s="49" t="s">
        <v>3</v>
      </c>
      <c r="C30" s="49" t="s">
        <v>29</v>
      </c>
      <c r="D30" s="49" t="s">
        <v>30</v>
      </c>
      <c r="E30" s="49" t="s">
        <v>26</v>
      </c>
      <c r="F30" s="49" t="s">
        <v>3</v>
      </c>
      <c r="G30" s="49" t="s">
        <v>29</v>
      </c>
      <c r="H30" s="49" t="s">
        <v>30</v>
      </c>
      <c r="I30" s="49" t="s">
        <v>31</v>
      </c>
      <c r="J30" s="49" t="s">
        <v>26</v>
      </c>
      <c r="K30" s="49" t="s">
        <v>32</v>
      </c>
      <c r="L30" s="49" t="s">
        <v>33</v>
      </c>
      <c r="O30" s="38"/>
    </row>
    <row r="31" spans="1:15" ht="14.1" customHeight="1" x14ac:dyDescent="0.2">
      <c r="A31" s="48" t="s">
        <v>61</v>
      </c>
      <c r="B31" s="49" t="s">
        <v>35</v>
      </c>
      <c r="C31" s="49" t="s">
        <v>35</v>
      </c>
      <c r="D31" s="49" t="s">
        <v>35</v>
      </c>
      <c r="E31" s="49" t="s">
        <v>35</v>
      </c>
      <c r="F31" s="49" t="s">
        <v>36</v>
      </c>
      <c r="G31" s="49" t="s">
        <v>36</v>
      </c>
      <c r="H31" s="49" t="s">
        <v>36</v>
      </c>
      <c r="I31" s="49" t="s">
        <v>36</v>
      </c>
      <c r="J31" s="49" t="s">
        <v>36</v>
      </c>
      <c r="K31" s="49">
        <f>K3</f>
        <v>2019</v>
      </c>
      <c r="L31" s="49" t="s">
        <v>37</v>
      </c>
      <c r="O31" s="38"/>
    </row>
    <row r="32" spans="1:15" ht="14.1" customHeight="1" x14ac:dyDescent="0.2">
      <c r="A32" s="27" t="s">
        <v>62</v>
      </c>
      <c r="B32" s="28">
        <f>$F$32/15</f>
        <v>1193.51926</v>
      </c>
      <c r="C32" s="29">
        <f>$G$32/12</f>
        <v>776.69526041666666</v>
      </c>
      <c r="D32" s="30">
        <f>$H$88/12</f>
        <v>82.487499999999997</v>
      </c>
      <c r="E32" s="31">
        <f>SUM($B$32:$D$32)</f>
        <v>2052.702020416667</v>
      </c>
      <c r="F32" s="29">
        <v>17902.7889</v>
      </c>
      <c r="G32" s="32">
        <v>9320.3431249999994</v>
      </c>
      <c r="H32" s="33">
        <f>$D$4*12</f>
        <v>989.84999999999991</v>
      </c>
      <c r="I32" s="29">
        <v>536.31147499999997</v>
      </c>
      <c r="J32" s="34">
        <f>SUM($F$32:$I$32)</f>
        <v>28749.293499999996</v>
      </c>
      <c r="K32" s="50">
        <v>27.08</v>
      </c>
      <c r="L32" s="36">
        <v>0</v>
      </c>
      <c r="O32" s="38"/>
    </row>
    <row r="33" spans="1:15" ht="14.1" customHeight="1" x14ac:dyDescent="0.2">
      <c r="A33" s="27" t="s">
        <v>63</v>
      </c>
      <c r="B33" s="28">
        <f t="shared" ref="B33:B55" si="19">$F$32/15</f>
        <v>1193.51926</v>
      </c>
      <c r="C33" s="29">
        <f>$G$33/12</f>
        <v>655.71902499999999</v>
      </c>
      <c r="D33" s="30">
        <f t="shared" ref="D33:D55" si="20">$H$88/12</f>
        <v>82.487499999999997</v>
      </c>
      <c r="E33" s="31">
        <f>SUM($B$33:$D$33)</f>
        <v>1931.7257849999999</v>
      </c>
      <c r="F33" s="29">
        <f>$F$32</f>
        <v>17902.7889</v>
      </c>
      <c r="G33" s="32">
        <v>7868.6282999999994</v>
      </c>
      <c r="H33" s="33">
        <f t="shared" ref="H33:H55" si="21">$D$4*12</f>
        <v>989.84999999999991</v>
      </c>
      <c r="I33" s="29">
        <f>$I$32</f>
        <v>536.31147499999997</v>
      </c>
      <c r="J33" s="34">
        <f>SUM($F$33:$I$33)</f>
        <v>27297.578674999997</v>
      </c>
      <c r="K33" s="39"/>
      <c r="L33" s="36"/>
      <c r="O33" s="38"/>
    </row>
    <row r="34" spans="1:15" ht="14.1" customHeight="1" x14ac:dyDescent="0.2">
      <c r="A34" s="27" t="s">
        <v>64</v>
      </c>
      <c r="B34" s="28">
        <f t="shared" si="19"/>
        <v>1193.51926</v>
      </c>
      <c r="C34" s="29">
        <f>$G$34/12</f>
        <v>602.72114583333337</v>
      </c>
      <c r="D34" s="30">
        <f t="shared" si="20"/>
        <v>82.487499999999997</v>
      </c>
      <c r="E34" s="31">
        <f>SUM($B$34:$D$34)</f>
        <v>1878.7279058333334</v>
      </c>
      <c r="F34" s="29">
        <f t="shared" ref="F34:F55" si="22">$F$32</f>
        <v>17902.7889</v>
      </c>
      <c r="G34" s="32">
        <v>7232.6537500000004</v>
      </c>
      <c r="H34" s="33">
        <f t="shared" si="21"/>
        <v>989.84999999999991</v>
      </c>
      <c r="I34" s="29">
        <f t="shared" ref="I34:I35" si="23">$I$32</f>
        <v>536.31147499999997</v>
      </c>
      <c r="J34" s="34">
        <f>SUM($F$34:$I$34)</f>
        <v>26661.604124999998</v>
      </c>
      <c r="K34" s="39"/>
      <c r="L34" s="36"/>
      <c r="O34" s="38"/>
    </row>
    <row r="35" spans="1:15" ht="14.1" customHeight="1" x14ac:dyDescent="0.2">
      <c r="A35" s="27" t="s">
        <v>65</v>
      </c>
      <c r="B35" s="28">
        <f t="shared" si="19"/>
        <v>1193.51926</v>
      </c>
      <c r="C35" s="29">
        <f t="shared" ref="C35:C37" si="24">$G$34/12</f>
        <v>602.72114583333337</v>
      </c>
      <c r="D35" s="30">
        <f t="shared" si="20"/>
        <v>82.487499999999997</v>
      </c>
      <c r="E35" s="31">
        <f t="shared" ref="E35:E37" si="25">SUM($B$34:$D$34)</f>
        <v>1878.7279058333334</v>
      </c>
      <c r="F35" s="29">
        <f t="shared" si="22"/>
        <v>17902.7889</v>
      </c>
      <c r="G35" s="32">
        <f>$G$34</f>
        <v>7232.6537500000004</v>
      </c>
      <c r="H35" s="33">
        <f t="shared" si="21"/>
        <v>989.84999999999991</v>
      </c>
      <c r="I35" s="29">
        <f t="shared" si="23"/>
        <v>536.31147499999997</v>
      </c>
      <c r="J35" s="34">
        <f>SUM($F$34:$I$34)</f>
        <v>26661.604124999998</v>
      </c>
      <c r="K35" s="39"/>
      <c r="L35" s="36"/>
      <c r="O35" s="38"/>
    </row>
    <row r="36" spans="1:15" ht="14.1" customHeight="1" x14ac:dyDescent="0.2">
      <c r="A36" s="27" t="s">
        <v>66</v>
      </c>
      <c r="B36" s="28">
        <f t="shared" si="19"/>
        <v>1193.51926</v>
      </c>
      <c r="C36" s="29">
        <f t="shared" si="24"/>
        <v>602.72114583333337</v>
      </c>
      <c r="D36" s="30">
        <f t="shared" si="20"/>
        <v>82.487499999999997</v>
      </c>
      <c r="E36" s="31">
        <f t="shared" si="25"/>
        <v>1878.7279058333334</v>
      </c>
      <c r="F36" s="29">
        <f t="shared" si="22"/>
        <v>17902.7889</v>
      </c>
      <c r="G36" s="32">
        <f t="shared" ref="G36" si="26">$G$34</f>
        <v>7232.6537500000004</v>
      </c>
      <c r="H36" s="33">
        <f t="shared" si="21"/>
        <v>989.84999999999991</v>
      </c>
      <c r="I36" s="29">
        <f>$I$17</f>
        <v>357.5478</v>
      </c>
      <c r="J36" s="34">
        <f>SUM($F$36:$I$36)</f>
        <v>26482.84045</v>
      </c>
      <c r="K36" s="39"/>
      <c r="L36" s="36"/>
      <c r="O36" s="38"/>
    </row>
    <row r="37" spans="1:15" ht="14.1" customHeight="1" x14ac:dyDescent="0.2">
      <c r="A37" s="27" t="s">
        <v>67</v>
      </c>
      <c r="B37" s="28">
        <f t="shared" si="19"/>
        <v>1193.51926</v>
      </c>
      <c r="C37" s="29">
        <f t="shared" si="24"/>
        <v>602.72114583333337</v>
      </c>
      <c r="D37" s="30">
        <f t="shared" si="20"/>
        <v>82.487499999999997</v>
      </c>
      <c r="E37" s="31">
        <f t="shared" si="25"/>
        <v>1878.7279058333334</v>
      </c>
      <c r="F37" s="29">
        <f t="shared" si="22"/>
        <v>17902.7889</v>
      </c>
      <c r="G37" s="32">
        <f>$G$34</f>
        <v>7232.6537500000004</v>
      </c>
      <c r="H37" s="33">
        <f t="shared" si="21"/>
        <v>989.84999999999991</v>
      </c>
      <c r="I37" s="29">
        <f>$I$36</f>
        <v>357.5478</v>
      </c>
      <c r="J37" s="34">
        <f>SUM($F$36:$I$36)</f>
        <v>26482.84045</v>
      </c>
      <c r="K37" s="39"/>
      <c r="L37" s="36"/>
      <c r="O37" s="38"/>
    </row>
    <row r="38" spans="1:15" ht="14.1" customHeight="1" x14ac:dyDescent="0.2">
      <c r="A38" s="27" t="s">
        <v>68</v>
      </c>
      <c r="B38" s="28">
        <f t="shared" si="19"/>
        <v>1193.51926</v>
      </c>
      <c r="C38" s="29">
        <f>$G$38/12</f>
        <v>481.75428333333338</v>
      </c>
      <c r="D38" s="30">
        <f t="shared" si="20"/>
        <v>82.487499999999997</v>
      </c>
      <c r="E38" s="31">
        <f>SUM($B$38:$D$38)</f>
        <v>1757.7610433333334</v>
      </c>
      <c r="F38" s="29">
        <f t="shared" si="22"/>
        <v>17902.7889</v>
      </c>
      <c r="G38" s="32">
        <v>5781.0514000000003</v>
      </c>
      <c r="H38" s="33">
        <f t="shared" si="21"/>
        <v>989.84999999999991</v>
      </c>
      <c r="I38" s="29">
        <f>$I$36</f>
        <v>357.5478</v>
      </c>
      <c r="J38" s="34">
        <f>SUM($F$38:$I$38)</f>
        <v>25031.238099999999</v>
      </c>
      <c r="K38" s="39"/>
      <c r="L38" s="36"/>
      <c r="O38" s="38"/>
    </row>
    <row r="39" spans="1:15" ht="14.1" customHeight="1" x14ac:dyDescent="0.2">
      <c r="A39" s="27" t="s">
        <v>69</v>
      </c>
      <c r="B39" s="28">
        <f t="shared" si="19"/>
        <v>1193.51926</v>
      </c>
      <c r="C39" s="29">
        <f t="shared" ref="C39:C52" si="27">$G$38/12</f>
        <v>481.75428333333338</v>
      </c>
      <c r="D39" s="30">
        <f t="shared" si="20"/>
        <v>82.487499999999997</v>
      </c>
      <c r="E39" s="31">
        <f t="shared" ref="E39:E52" si="28">SUM($B$38:$D$38)</f>
        <v>1757.7610433333334</v>
      </c>
      <c r="F39" s="29">
        <f t="shared" si="22"/>
        <v>17902.7889</v>
      </c>
      <c r="G39" s="32">
        <f>$G$38</f>
        <v>5781.0514000000003</v>
      </c>
      <c r="H39" s="33">
        <f t="shared" si="21"/>
        <v>989.84999999999991</v>
      </c>
      <c r="I39" s="29">
        <f>$I$32</f>
        <v>536.31147499999997</v>
      </c>
      <c r="J39" s="34">
        <f>SUM($F$39:$I$39)</f>
        <v>25210.001774999997</v>
      </c>
      <c r="K39" s="39"/>
      <c r="L39" s="36"/>
      <c r="O39" s="38"/>
    </row>
    <row r="40" spans="1:15" ht="14.1" customHeight="1" x14ac:dyDescent="0.2">
      <c r="A40" s="27" t="s">
        <v>70</v>
      </c>
      <c r="B40" s="28">
        <f t="shared" si="19"/>
        <v>1193.51926</v>
      </c>
      <c r="C40" s="29">
        <f t="shared" si="27"/>
        <v>481.75428333333338</v>
      </c>
      <c r="D40" s="30">
        <f t="shared" si="20"/>
        <v>82.487499999999997</v>
      </c>
      <c r="E40" s="31">
        <f t="shared" si="28"/>
        <v>1757.7610433333334</v>
      </c>
      <c r="F40" s="29">
        <f t="shared" si="22"/>
        <v>17902.7889</v>
      </c>
      <c r="G40" s="32">
        <f t="shared" ref="G40:G52" si="29">$G$38</f>
        <v>5781.0514000000003</v>
      </c>
      <c r="H40" s="33">
        <f t="shared" si="21"/>
        <v>989.84999999999991</v>
      </c>
      <c r="I40" s="29">
        <f>$I$32</f>
        <v>536.31147499999997</v>
      </c>
      <c r="J40" s="34">
        <f>SUM($F$39:$I$39)</f>
        <v>25210.001774999997</v>
      </c>
      <c r="K40" s="39"/>
      <c r="L40" s="36"/>
      <c r="O40" s="38"/>
    </row>
    <row r="41" spans="1:15" ht="14.1" customHeight="1" x14ac:dyDescent="0.2">
      <c r="A41" s="27" t="s">
        <v>71</v>
      </c>
      <c r="B41" s="28">
        <f t="shared" si="19"/>
        <v>1193.51926</v>
      </c>
      <c r="C41" s="29">
        <f t="shared" si="27"/>
        <v>481.75428333333338</v>
      </c>
      <c r="D41" s="30">
        <f t="shared" si="20"/>
        <v>82.487499999999997</v>
      </c>
      <c r="E41" s="31">
        <f t="shared" si="28"/>
        <v>1757.7610433333334</v>
      </c>
      <c r="F41" s="29">
        <f t="shared" si="22"/>
        <v>17902.7889</v>
      </c>
      <c r="G41" s="32">
        <f t="shared" si="29"/>
        <v>5781.0514000000003</v>
      </c>
      <c r="H41" s="33">
        <f t="shared" si="21"/>
        <v>989.84999999999991</v>
      </c>
      <c r="I41" s="29">
        <f>$I$36</f>
        <v>357.5478</v>
      </c>
      <c r="J41" s="34">
        <f>SUM($F$41:$I$41)</f>
        <v>25031.238099999999</v>
      </c>
      <c r="K41" s="39"/>
      <c r="L41" s="36"/>
      <c r="O41" s="38"/>
    </row>
    <row r="42" spans="1:15" ht="14.1" customHeight="1" x14ac:dyDescent="0.2">
      <c r="A42" s="27" t="s">
        <v>72</v>
      </c>
      <c r="B42" s="28">
        <f t="shared" si="19"/>
        <v>1193.51926</v>
      </c>
      <c r="C42" s="29">
        <f t="shared" si="27"/>
        <v>481.75428333333338</v>
      </c>
      <c r="D42" s="30">
        <f t="shared" si="20"/>
        <v>82.487499999999997</v>
      </c>
      <c r="E42" s="31">
        <f t="shared" si="28"/>
        <v>1757.7610433333334</v>
      </c>
      <c r="F42" s="29">
        <f t="shared" si="22"/>
        <v>17902.7889</v>
      </c>
      <c r="G42" s="32">
        <f t="shared" si="29"/>
        <v>5781.0514000000003</v>
      </c>
      <c r="H42" s="33">
        <f t="shared" si="21"/>
        <v>989.84999999999991</v>
      </c>
      <c r="I42" s="29">
        <f>$I$36</f>
        <v>357.5478</v>
      </c>
      <c r="J42" s="34">
        <f>SUM($F$41:$I$41)</f>
        <v>25031.238099999999</v>
      </c>
      <c r="K42" s="39"/>
      <c r="L42" s="36"/>
      <c r="O42" s="38"/>
    </row>
    <row r="43" spans="1:15" ht="14.1" customHeight="1" x14ac:dyDescent="0.2">
      <c r="A43" s="27" t="s">
        <v>73</v>
      </c>
      <c r="B43" s="28">
        <f t="shared" si="19"/>
        <v>1193.51926</v>
      </c>
      <c r="C43" s="29">
        <f t="shared" si="27"/>
        <v>481.75428333333338</v>
      </c>
      <c r="D43" s="30">
        <f t="shared" si="20"/>
        <v>82.487499999999997</v>
      </c>
      <c r="E43" s="31">
        <f t="shared" si="28"/>
        <v>1757.7610433333334</v>
      </c>
      <c r="F43" s="29">
        <f t="shared" si="22"/>
        <v>17902.7889</v>
      </c>
      <c r="G43" s="32">
        <f t="shared" si="29"/>
        <v>5781.0514000000003</v>
      </c>
      <c r="H43" s="33">
        <f t="shared" si="21"/>
        <v>989.84999999999991</v>
      </c>
      <c r="I43" s="29">
        <f>$I$4</f>
        <v>268.16084999999998</v>
      </c>
      <c r="J43" s="34">
        <f>SUM($F$43:$I$43)</f>
        <v>24941.851149999999</v>
      </c>
      <c r="K43" s="39"/>
      <c r="L43" s="36"/>
      <c r="O43" s="38"/>
    </row>
    <row r="44" spans="1:15" ht="14.1" customHeight="1" x14ac:dyDescent="0.2">
      <c r="A44" s="27" t="s">
        <v>74</v>
      </c>
      <c r="B44" s="28">
        <f t="shared" si="19"/>
        <v>1193.51926</v>
      </c>
      <c r="C44" s="29">
        <f t="shared" si="27"/>
        <v>481.75428333333338</v>
      </c>
      <c r="D44" s="30">
        <f t="shared" si="20"/>
        <v>82.487499999999997</v>
      </c>
      <c r="E44" s="31">
        <f t="shared" si="28"/>
        <v>1757.7610433333334</v>
      </c>
      <c r="F44" s="29">
        <f t="shared" si="22"/>
        <v>17902.7889</v>
      </c>
      <c r="G44" s="32">
        <f t="shared" si="29"/>
        <v>5781.0514000000003</v>
      </c>
      <c r="H44" s="33">
        <f t="shared" si="21"/>
        <v>989.84999999999991</v>
      </c>
      <c r="I44" s="29">
        <f>$I$43</f>
        <v>268.16084999999998</v>
      </c>
      <c r="J44" s="34">
        <f t="shared" ref="J44:J45" si="30">SUM($F$43:$I$43)</f>
        <v>24941.851149999999</v>
      </c>
      <c r="K44" s="39"/>
      <c r="L44" s="36"/>
      <c r="O44" s="38"/>
    </row>
    <row r="45" spans="1:15" ht="14.1" customHeight="1" x14ac:dyDescent="0.2">
      <c r="A45" s="27" t="s">
        <v>75</v>
      </c>
      <c r="B45" s="28">
        <f t="shared" si="19"/>
        <v>1193.51926</v>
      </c>
      <c r="C45" s="29">
        <f t="shared" si="27"/>
        <v>481.75428333333338</v>
      </c>
      <c r="D45" s="30">
        <f t="shared" si="20"/>
        <v>82.487499999999997</v>
      </c>
      <c r="E45" s="31">
        <f t="shared" si="28"/>
        <v>1757.7610433333334</v>
      </c>
      <c r="F45" s="29">
        <f t="shared" si="22"/>
        <v>17902.7889</v>
      </c>
      <c r="G45" s="32">
        <f t="shared" si="29"/>
        <v>5781.0514000000003</v>
      </c>
      <c r="H45" s="33">
        <f t="shared" si="21"/>
        <v>989.84999999999991</v>
      </c>
      <c r="I45" s="29">
        <f>$I$43</f>
        <v>268.16084999999998</v>
      </c>
      <c r="J45" s="34">
        <f t="shared" si="30"/>
        <v>24941.851149999999</v>
      </c>
      <c r="K45" s="39"/>
      <c r="L45" s="36"/>
      <c r="O45" s="38"/>
    </row>
    <row r="46" spans="1:15" ht="14.1" customHeight="1" x14ac:dyDescent="0.2">
      <c r="A46" s="27" t="s">
        <v>76</v>
      </c>
      <c r="B46" s="28">
        <f t="shared" si="19"/>
        <v>1193.51926</v>
      </c>
      <c r="C46" s="29">
        <f t="shared" si="27"/>
        <v>481.75428333333338</v>
      </c>
      <c r="D46" s="30">
        <f t="shared" si="20"/>
        <v>82.487499999999997</v>
      </c>
      <c r="E46" s="31">
        <f t="shared" si="28"/>
        <v>1757.7610433333334</v>
      </c>
      <c r="F46" s="29">
        <f t="shared" si="22"/>
        <v>17902.7889</v>
      </c>
      <c r="G46" s="32">
        <f t="shared" si="29"/>
        <v>5781.0514000000003</v>
      </c>
      <c r="H46" s="33">
        <f t="shared" si="21"/>
        <v>989.84999999999991</v>
      </c>
      <c r="I46" s="29">
        <f>$I$36</f>
        <v>357.5478</v>
      </c>
      <c r="J46" s="34">
        <f>SUM($F$41:$I$41)</f>
        <v>25031.238099999999</v>
      </c>
      <c r="K46" s="39"/>
      <c r="L46" s="36"/>
      <c r="O46" s="38"/>
    </row>
    <row r="47" spans="1:15" ht="14.1" customHeight="1" x14ac:dyDescent="0.2">
      <c r="A47" s="27" t="s">
        <v>77</v>
      </c>
      <c r="B47" s="28">
        <f t="shared" si="19"/>
        <v>1193.51926</v>
      </c>
      <c r="C47" s="29">
        <f t="shared" si="27"/>
        <v>481.75428333333338</v>
      </c>
      <c r="D47" s="30">
        <f t="shared" si="20"/>
        <v>82.487499999999997</v>
      </c>
      <c r="E47" s="31">
        <f t="shared" si="28"/>
        <v>1757.7610433333334</v>
      </c>
      <c r="F47" s="29">
        <f t="shared" si="22"/>
        <v>17902.7889</v>
      </c>
      <c r="G47" s="32">
        <f t="shared" si="29"/>
        <v>5781.0514000000003</v>
      </c>
      <c r="H47" s="33">
        <f t="shared" si="21"/>
        <v>989.84999999999991</v>
      </c>
      <c r="I47" s="29">
        <f>$I$43</f>
        <v>268.16084999999998</v>
      </c>
      <c r="J47" s="34">
        <f>SUM($F$43:$I$43)</f>
        <v>24941.851149999999</v>
      </c>
      <c r="K47" s="39"/>
      <c r="L47" s="36"/>
      <c r="O47" s="38"/>
    </row>
    <row r="48" spans="1:15" ht="14.1" customHeight="1" x14ac:dyDescent="0.2">
      <c r="A48" s="27" t="s">
        <v>78</v>
      </c>
      <c r="B48" s="28">
        <f t="shared" si="19"/>
        <v>1193.51926</v>
      </c>
      <c r="C48" s="29">
        <f t="shared" si="27"/>
        <v>481.75428333333338</v>
      </c>
      <c r="D48" s="30">
        <f t="shared" si="20"/>
        <v>82.487499999999997</v>
      </c>
      <c r="E48" s="31">
        <f t="shared" si="28"/>
        <v>1757.7610433333334</v>
      </c>
      <c r="F48" s="29">
        <f t="shared" si="22"/>
        <v>17902.7889</v>
      </c>
      <c r="G48" s="32">
        <f t="shared" si="29"/>
        <v>5781.0514000000003</v>
      </c>
      <c r="H48" s="33">
        <f>$D$4*12</f>
        <v>989.84999999999991</v>
      </c>
      <c r="I48" s="29">
        <f>$I$36</f>
        <v>357.5478</v>
      </c>
      <c r="J48" s="34">
        <f>SUM($F$41:$I$41)</f>
        <v>25031.238099999999</v>
      </c>
      <c r="K48" s="39"/>
      <c r="L48" s="36"/>
      <c r="O48" s="38"/>
    </row>
    <row r="49" spans="1:15" ht="14.1" customHeight="1" x14ac:dyDescent="0.2">
      <c r="A49" s="27" t="s">
        <v>79</v>
      </c>
      <c r="B49" s="28">
        <f t="shared" si="19"/>
        <v>1193.51926</v>
      </c>
      <c r="C49" s="29">
        <f t="shared" si="27"/>
        <v>481.75428333333338</v>
      </c>
      <c r="D49" s="30">
        <f t="shared" si="20"/>
        <v>82.487499999999997</v>
      </c>
      <c r="E49" s="31">
        <f t="shared" si="28"/>
        <v>1757.7610433333334</v>
      </c>
      <c r="F49" s="29">
        <f t="shared" si="22"/>
        <v>17902.7889</v>
      </c>
      <c r="G49" s="32">
        <f t="shared" si="29"/>
        <v>5781.0514000000003</v>
      </c>
      <c r="H49" s="33">
        <f t="shared" si="21"/>
        <v>989.84999999999991</v>
      </c>
      <c r="I49" s="29">
        <f>$I$32</f>
        <v>536.31147499999997</v>
      </c>
      <c r="J49" s="34">
        <f>SUM($F$49:$I$49)</f>
        <v>25210.001774999997</v>
      </c>
      <c r="K49" s="39"/>
      <c r="L49" s="36"/>
      <c r="O49" s="38"/>
    </row>
    <row r="50" spans="1:15" ht="14.1" customHeight="1" x14ac:dyDescent="0.2">
      <c r="A50" s="27" t="s">
        <v>80</v>
      </c>
      <c r="B50" s="28">
        <f t="shared" si="19"/>
        <v>1193.51926</v>
      </c>
      <c r="C50" s="29">
        <f t="shared" si="27"/>
        <v>481.75428333333338</v>
      </c>
      <c r="D50" s="30">
        <f t="shared" si="20"/>
        <v>82.487499999999997</v>
      </c>
      <c r="E50" s="31">
        <f t="shared" si="28"/>
        <v>1757.7610433333334</v>
      </c>
      <c r="F50" s="29">
        <f t="shared" si="22"/>
        <v>17902.7889</v>
      </c>
      <c r="G50" s="32">
        <f t="shared" si="29"/>
        <v>5781.0514000000003</v>
      </c>
      <c r="H50" s="33">
        <f t="shared" si="21"/>
        <v>989.84999999999991</v>
      </c>
      <c r="I50" s="29">
        <f>$I$36</f>
        <v>357.5478</v>
      </c>
      <c r="J50" s="34">
        <f>SUM($F$41:$I$41)</f>
        <v>25031.238099999999</v>
      </c>
      <c r="K50" s="39"/>
      <c r="L50" s="36"/>
      <c r="O50" s="38"/>
    </row>
    <row r="51" spans="1:15" ht="14.1" customHeight="1" x14ac:dyDescent="0.2">
      <c r="A51" s="27" t="s">
        <v>81</v>
      </c>
      <c r="B51" s="28">
        <f t="shared" si="19"/>
        <v>1193.51926</v>
      </c>
      <c r="C51" s="29">
        <f t="shared" si="27"/>
        <v>481.75428333333338</v>
      </c>
      <c r="D51" s="30">
        <f t="shared" si="20"/>
        <v>82.487499999999997</v>
      </c>
      <c r="E51" s="31">
        <f t="shared" si="28"/>
        <v>1757.7610433333334</v>
      </c>
      <c r="F51" s="29">
        <f t="shared" si="22"/>
        <v>17902.7889</v>
      </c>
      <c r="G51" s="32">
        <f t="shared" si="29"/>
        <v>5781.0514000000003</v>
      </c>
      <c r="H51" s="33">
        <f t="shared" si="21"/>
        <v>989.84999999999991</v>
      </c>
      <c r="I51" s="29">
        <f>$I$43</f>
        <v>268.16084999999998</v>
      </c>
      <c r="J51" s="34">
        <f>SUM($F$43:$I$43)</f>
        <v>24941.851149999999</v>
      </c>
      <c r="K51" s="39"/>
      <c r="L51" s="36"/>
      <c r="O51" s="38"/>
    </row>
    <row r="52" spans="1:15" ht="14.1" customHeight="1" x14ac:dyDescent="0.2">
      <c r="A52" s="27" t="s">
        <v>82</v>
      </c>
      <c r="B52" s="28">
        <f t="shared" si="19"/>
        <v>1193.51926</v>
      </c>
      <c r="C52" s="29">
        <f t="shared" si="27"/>
        <v>481.75428333333338</v>
      </c>
      <c r="D52" s="30">
        <f t="shared" si="20"/>
        <v>82.487499999999997</v>
      </c>
      <c r="E52" s="31">
        <f t="shared" si="28"/>
        <v>1757.7610433333334</v>
      </c>
      <c r="F52" s="29">
        <f t="shared" si="22"/>
        <v>17902.7889</v>
      </c>
      <c r="G52" s="32">
        <f t="shared" si="29"/>
        <v>5781.0514000000003</v>
      </c>
      <c r="H52" s="33">
        <f t="shared" si="21"/>
        <v>989.84999999999991</v>
      </c>
      <c r="I52" s="29">
        <f>$I$43</f>
        <v>268.16084999999998</v>
      </c>
      <c r="J52" s="34">
        <f>SUM($F$43:$I$43)</f>
        <v>24941.851149999999</v>
      </c>
      <c r="K52" s="39"/>
      <c r="L52" s="36"/>
      <c r="O52" s="38"/>
    </row>
    <row r="53" spans="1:15" ht="14.1" customHeight="1" x14ac:dyDescent="0.2">
      <c r="A53" s="27" t="s">
        <v>83</v>
      </c>
      <c r="B53" s="28">
        <f t="shared" si="19"/>
        <v>1193.51926</v>
      </c>
      <c r="C53" s="29">
        <f>$G$34/12</f>
        <v>602.72114583333337</v>
      </c>
      <c r="D53" s="30">
        <f t="shared" si="20"/>
        <v>82.487499999999997</v>
      </c>
      <c r="E53" s="31">
        <f>SUM($B$53:$D$53)</f>
        <v>1878.7279058333334</v>
      </c>
      <c r="F53" s="29">
        <f t="shared" si="22"/>
        <v>17902.7889</v>
      </c>
      <c r="G53" s="32">
        <f>$G$34</f>
        <v>7232.6537500000004</v>
      </c>
      <c r="H53" s="33">
        <f t="shared" si="21"/>
        <v>989.84999999999991</v>
      </c>
      <c r="I53" s="29">
        <f>$I$36</f>
        <v>357.5478</v>
      </c>
      <c r="J53" s="34">
        <f>SUM($F$36:$I$36)</f>
        <v>26482.84045</v>
      </c>
      <c r="K53" s="39"/>
      <c r="L53" s="36"/>
      <c r="O53" s="38"/>
    </row>
    <row r="54" spans="1:15" ht="14.1" customHeight="1" x14ac:dyDescent="0.2">
      <c r="A54" s="27" t="s">
        <v>84</v>
      </c>
      <c r="B54" s="28">
        <f t="shared" si="19"/>
        <v>1193.51926</v>
      </c>
      <c r="C54" s="29">
        <f>$G$34/12</f>
        <v>602.72114583333337</v>
      </c>
      <c r="D54" s="30">
        <f t="shared" si="20"/>
        <v>82.487499999999997</v>
      </c>
      <c r="E54" s="31">
        <f>SUM($B$53:$D$53)</f>
        <v>1878.7279058333334</v>
      </c>
      <c r="F54" s="29">
        <f t="shared" si="22"/>
        <v>17902.7889</v>
      </c>
      <c r="G54" s="32">
        <f>$G$34</f>
        <v>7232.6537500000004</v>
      </c>
      <c r="H54" s="33">
        <f t="shared" si="21"/>
        <v>989.84999999999991</v>
      </c>
      <c r="I54" s="29">
        <f>$I$43</f>
        <v>268.16084999999998</v>
      </c>
      <c r="J54" s="34">
        <f>SUM($F$54:$I$54)</f>
        <v>26393.4535</v>
      </c>
      <c r="K54" s="39"/>
      <c r="L54" s="36"/>
      <c r="O54" s="38"/>
    </row>
    <row r="55" spans="1:15" ht="14.1" customHeight="1" x14ac:dyDescent="0.2">
      <c r="A55" s="27" t="s">
        <v>85</v>
      </c>
      <c r="B55" s="28">
        <f t="shared" si="19"/>
        <v>1193.51926</v>
      </c>
      <c r="C55" s="29">
        <f>$G$38/12</f>
        <v>481.75428333333338</v>
      </c>
      <c r="D55" s="30">
        <f t="shared" si="20"/>
        <v>82.487499999999997</v>
      </c>
      <c r="E55" s="31">
        <f>SUM($B$38:$D$38)</f>
        <v>1757.7610433333334</v>
      </c>
      <c r="F55" s="29">
        <f t="shared" si="22"/>
        <v>17902.7889</v>
      </c>
      <c r="G55" s="32">
        <f>$G$38</f>
        <v>5781.0514000000003</v>
      </c>
      <c r="H55" s="33">
        <f t="shared" si="21"/>
        <v>989.84999999999991</v>
      </c>
      <c r="I55" s="29">
        <f>$I$43</f>
        <v>268.16084999999998</v>
      </c>
      <c r="J55" s="34">
        <f>SUM($F$43:$I$43)</f>
        <v>24941.851149999999</v>
      </c>
      <c r="K55" s="39"/>
      <c r="L55" s="36"/>
      <c r="O55" s="38"/>
    </row>
    <row r="56" spans="1:15" ht="14.1" customHeight="1" x14ac:dyDescent="0.2">
      <c r="A56" s="27"/>
      <c r="B56" s="41"/>
      <c r="C56" s="41"/>
      <c r="D56" s="42"/>
      <c r="E56" s="43"/>
      <c r="F56" s="29"/>
      <c r="G56" s="44"/>
      <c r="H56" s="45"/>
      <c r="I56" s="41"/>
      <c r="J56" s="46"/>
      <c r="K56" s="39"/>
      <c r="L56" s="47"/>
      <c r="O56" s="38"/>
    </row>
    <row r="57" spans="1:15" ht="14.1" customHeight="1" x14ac:dyDescent="0.2">
      <c r="A57" s="48" t="s">
        <v>28</v>
      </c>
      <c r="B57" s="49" t="s">
        <v>3</v>
      </c>
      <c r="C57" s="49" t="s">
        <v>29</v>
      </c>
      <c r="D57" s="49" t="s">
        <v>30</v>
      </c>
      <c r="E57" s="49" t="s">
        <v>26</v>
      </c>
      <c r="F57" s="49" t="s">
        <v>3</v>
      </c>
      <c r="G57" s="49" t="s">
        <v>29</v>
      </c>
      <c r="H57" s="49" t="s">
        <v>30</v>
      </c>
      <c r="I57" s="49" t="s">
        <v>31</v>
      </c>
      <c r="J57" s="49" t="s">
        <v>26</v>
      </c>
      <c r="K57" s="49" t="s">
        <v>32</v>
      </c>
      <c r="L57" s="49" t="s">
        <v>33</v>
      </c>
      <c r="O57" s="38"/>
    </row>
    <row r="58" spans="1:15" ht="14.1" customHeight="1" x14ac:dyDescent="0.2">
      <c r="A58" s="48" t="s">
        <v>86</v>
      </c>
      <c r="B58" s="49" t="s">
        <v>35</v>
      </c>
      <c r="C58" s="49" t="s">
        <v>35</v>
      </c>
      <c r="D58" s="49" t="s">
        <v>35</v>
      </c>
      <c r="E58" s="49" t="s">
        <v>35</v>
      </c>
      <c r="F58" s="49" t="s">
        <v>36</v>
      </c>
      <c r="G58" s="49" t="s">
        <v>36</v>
      </c>
      <c r="H58" s="49" t="s">
        <v>36</v>
      </c>
      <c r="I58" s="49" t="s">
        <v>36</v>
      </c>
      <c r="J58" s="49" t="s">
        <v>36</v>
      </c>
      <c r="K58" s="49">
        <f>K3</f>
        <v>2019</v>
      </c>
      <c r="L58" s="49" t="s">
        <v>37</v>
      </c>
      <c r="O58" s="38"/>
    </row>
    <row r="59" spans="1:15" ht="14.1" customHeight="1" x14ac:dyDescent="0.2">
      <c r="A59" s="27" t="s">
        <v>87</v>
      </c>
      <c r="B59" s="28">
        <f>$F$59/15</f>
        <v>1044.0767949999999</v>
      </c>
      <c r="C59" s="29">
        <f>$G$59/12</f>
        <v>328.32730624999999</v>
      </c>
      <c r="D59" s="30">
        <f>$H$88/12</f>
        <v>82.487499999999997</v>
      </c>
      <c r="E59" s="31">
        <f>SUM($B$59:$D$59)</f>
        <v>1454.8916012499999</v>
      </c>
      <c r="F59" s="29">
        <v>15661.151925</v>
      </c>
      <c r="G59" s="32">
        <v>3939.9276749999999</v>
      </c>
      <c r="H59" s="33">
        <f>$D$4*12</f>
        <v>989.84999999999991</v>
      </c>
      <c r="I59" s="29">
        <f>$I$32</f>
        <v>536.31147499999997</v>
      </c>
      <c r="J59" s="34">
        <f>SUM($F$59:$I$59)</f>
        <v>21127.241074999998</v>
      </c>
      <c r="K59" s="51">
        <v>27.08</v>
      </c>
      <c r="L59" s="36">
        <v>0</v>
      </c>
      <c r="O59" s="38"/>
    </row>
    <row r="60" spans="1:15" ht="14.1" customHeight="1" x14ac:dyDescent="0.2">
      <c r="A60" s="27" t="s">
        <v>88</v>
      </c>
      <c r="B60" s="28">
        <f t="shared" ref="B60:B75" si="31">$F$59/15</f>
        <v>1044.0767949999999</v>
      </c>
      <c r="C60" s="29">
        <f t="shared" ref="C60:C75" si="32">$G$59/12</f>
        <v>328.32730624999999</v>
      </c>
      <c r="D60" s="30">
        <f t="shared" ref="D60:D75" si="33">$H$88/12</f>
        <v>82.487499999999997</v>
      </c>
      <c r="E60" s="31">
        <f t="shared" ref="E60:E75" si="34">SUM($B$59:$D$59)</f>
        <v>1454.8916012499999</v>
      </c>
      <c r="F60" s="29">
        <f>$F$59</f>
        <v>15661.151925</v>
      </c>
      <c r="G60" s="32">
        <f>$G$59</f>
        <v>3939.9276749999999</v>
      </c>
      <c r="H60" s="33">
        <f t="shared" ref="H60:H75" si="35">$D$4*12</f>
        <v>989.84999999999991</v>
      </c>
      <c r="I60" s="29">
        <f>$I$32</f>
        <v>536.31147499999997</v>
      </c>
      <c r="J60" s="34">
        <f>SUM($F$59:$I$59)</f>
        <v>21127.241074999998</v>
      </c>
      <c r="K60" s="52" t="s">
        <v>32</v>
      </c>
      <c r="L60" s="53" t="s">
        <v>33</v>
      </c>
      <c r="O60" s="38"/>
    </row>
    <row r="61" spans="1:15" ht="14.1" customHeight="1" x14ac:dyDescent="0.2">
      <c r="A61" s="27" t="s">
        <v>89</v>
      </c>
      <c r="B61" s="28">
        <f t="shared" si="31"/>
        <v>1044.0767949999999</v>
      </c>
      <c r="C61" s="29">
        <f t="shared" si="32"/>
        <v>328.32730624999999</v>
      </c>
      <c r="D61" s="30">
        <f t="shared" si="33"/>
        <v>82.487499999999997</v>
      </c>
      <c r="E61" s="31">
        <f t="shared" si="34"/>
        <v>1454.8916012499999</v>
      </c>
      <c r="F61" s="29">
        <f t="shared" ref="F61:F75" si="36">$F$59</f>
        <v>15661.151925</v>
      </c>
      <c r="G61" s="32">
        <f t="shared" ref="G61:G75" si="37">$G$59</f>
        <v>3939.9276749999999</v>
      </c>
      <c r="H61" s="33">
        <f t="shared" si="35"/>
        <v>989.84999999999991</v>
      </c>
      <c r="I61" s="29">
        <f>$I$32</f>
        <v>536.31147499999997</v>
      </c>
      <c r="J61" s="34">
        <f>SUM($F$59:$I$59)</f>
        <v>21127.241074999998</v>
      </c>
      <c r="K61" s="52">
        <f>K3</f>
        <v>2019</v>
      </c>
      <c r="L61" s="53" t="s">
        <v>37</v>
      </c>
      <c r="O61" s="38"/>
    </row>
    <row r="62" spans="1:15" ht="14.1" customHeight="1" x14ac:dyDescent="0.2">
      <c r="A62" s="27" t="s">
        <v>90</v>
      </c>
      <c r="B62" s="28">
        <f t="shared" si="31"/>
        <v>1044.0767949999999</v>
      </c>
      <c r="C62" s="29">
        <f t="shared" si="32"/>
        <v>328.32730624999999</v>
      </c>
      <c r="D62" s="30">
        <f t="shared" si="33"/>
        <v>82.487499999999997</v>
      </c>
      <c r="E62" s="31">
        <f t="shared" si="34"/>
        <v>1454.8916012499999</v>
      </c>
      <c r="F62" s="29">
        <f t="shared" si="36"/>
        <v>15661.151925</v>
      </c>
      <c r="G62" s="32">
        <f t="shared" si="37"/>
        <v>3939.9276749999999</v>
      </c>
      <c r="H62" s="33">
        <f t="shared" si="35"/>
        <v>989.84999999999991</v>
      </c>
      <c r="I62" s="29">
        <f>$I$17</f>
        <v>357.5478</v>
      </c>
      <c r="J62" s="34">
        <f>SUM($F$62:$I$62)</f>
        <v>20948.4774</v>
      </c>
      <c r="K62" s="54">
        <v>18.088025000000002</v>
      </c>
      <c r="L62" s="36">
        <v>0</v>
      </c>
      <c r="O62" s="38"/>
    </row>
    <row r="63" spans="1:15" ht="14.1" customHeight="1" x14ac:dyDescent="0.2">
      <c r="A63" s="27" t="s">
        <v>91</v>
      </c>
      <c r="B63" s="28">
        <f t="shared" si="31"/>
        <v>1044.0767949999999</v>
      </c>
      <c r="C63" s="29">
        <f t="shared" si="32"/>
        <v>328.32730624999999</v>
      </c>
      <c r="D63" s="30">
        <f t="shared" si="33"/>
        <v>82.487499999999997</v>
      </c>
      <c r="E63" s="31">
        <f t="shared" si="34"/>
        <v>1454.8916012499999</v>
      </c>
      <c r="F63" s="29">
        <f t="shared" si="36"/>
        <v>15661.151925</v>
      </c>
      <c r="G63" s="32">
        <f t="shared" si="37"/>
        <v>3939.9276749999999</v>
      </c>
      <c r="H63" s="33">
        <f t="shared" si="35"/>
        <v>989.84999999999991</v>
      </c>
      <c r="I63" s="29">
        <f>$I$62</f>
        <v>357.5478</v>
      </c>
      <c r="J63" s="34">
        <f>SUM($F$62:$I$62)</f>
        <v>20948.4774</v>
      </c>
      <c r="K63" s="39"/>
      <c r="L63" s="36"/>
      <c r="O63" s="38"/>
    </row>
    <row r="64" spans="1:15" ht="14.1" customHeight="1" x14ac:dyDescent="0.2">
      <c r="A64" s="27" t="s">
        <v>92</v>
      </c>
      <c r="B64" s="28">
        <f t="shared" si="31"/>
        <v>1044.0767949999999</v>
      </c>
      <c r="C64" s="29">
        <f t="shared" si="32"/>
        <v>328.32730624999999</v>
      </c>
      <c r="D64" s="30">
        <f t="shared" si="33"/>
        <v>82.487499999999997</v>
      </c>
      <c r="E64" s="31">
        <f t="shared" si="34"/>
        <v>1454.8916012499999</v>
      </c>
      <c r="F64" s="29">
        <f t="shared" si="36"/>
        <v>15661.151925</v>
      </c>
      <c r="G64" s="32">
        <f t="shared" si="37"/>
        <v>3939.9276749999999</v>
      </c>
      <c r="H64" s="33">
        <f t="shared" si="35"/>
        <v>989.84999999999991</v>
      </c>
      <c r="I64" s="29">
        <f>$I$62</f>
        <v>357.5478</v>
      </c>
      <c r="J64" s="34">
        <f>SUM($F$62:$I$62)</f>
        <v>20948.4774</v>
      </c>
      <c r="K64" s="39"/>
      <c r="L64" s="36"/>
      <c r="O64" s="38"/>
    </row>
    <row r="65" spans="1:15" ht="14.1" customHeight="1" x14ac:dyDescent="0.2">
      <c r="A65" s="27" t="s">
        <v>93</v>
      </c>
      <c r="B65" s="28">
        <f t="shared" si="31"/>
        <v>1044.0767949999999</v>
      </c>
      <c r="C65" s="29">
        <f t="shared" si="32"/>
        <v>328.32730624999999</v>
      </c>
      <c r="D65" s="30">
        <f t="shared" si="33"/>
        <v>82.487499999999997</v>
      </c>
      <c r="E65" s="31">
        <f t="shared" si="34"/>
        <v>1454.8916012499999</v>
      </c>
      <c r="F65" s="29">
        <f t="shared" si="36"/>
        <v>15661.151925</v>
      </c>
      <c r="G65" s="32">
        <f t="shared" si="37"/>
        <v>3939.9276749999999</v>
      </c>
      <c r="H65" s="33">
        <f t="shared" si="35"/>
        <v>989.84999999999991</v>
      </c>
      <c r="I65" s="29">
        <f>$I$32</f>
        <v>536.31147499999997</v>
      </c>
      <c r="J65" s="34">
        <f>SUM($F$59:$I$59)</f>
        <v>21127.241074999998</v>
      </c>
      <c r="K65" s="39"/>
      <c r="L65" s="36"/>
      <c r="O65" s="38"/>
    </row>
    <row r="66" spans="1:15" ht="14.1" customHeight="1" x14ac:dyDescent="0.2">
      <c r="A66" s="27" t="s">
        <v>94</v>
      </c>
      <c r="B66" s="28">
        <f t="shared" si="31"/>
        <v>1044.0767949999999</v>
      </c>
      <c r="C66" s="29">
        <f t="shared" si="32"/>
        <v>328.32730624999999</v>
      </c>
      <c r="D66" s="30">
        <f t="shared" si="33"/>
        <v>82.487499999999997</v>
      </c>
      <c r="E66" s="31">
        <f t="shared" si="34"/>
        <v>1454.8916012499999</v>
      </c>
      <c r="F66" s="29">
        <f t="shared" si="36"/>
        <v>15661.151925</v>
      </c>
      <c r="G66" s="32">
        <f t="shared" si="37"/>
        <v>3939.9276749999999</v>
      </c>
      <c r="H66" s="33">
        <f t="shared" si="35"/>
        <v>989.84999999999991</v>
      </c>
      <c r="I66" s="29">
        <f>$I$62</f>
        <v>357.5478</v>
      </c>
      <c r="J66" s="34">
        <f>SUM($F$62:$I$62)</f>
        <v>20948.4774</v>
      </c>
      <c r="K66" s="39"/>
      <c r="L66" s="36"/>
      <c r="O66" s="38"/>
    </row>
    <row r="67" spans="1:15" ht="14.1" customHeight="1" x14ac:dyDescent="0.2">
      <c r="A67" s="27" t="s">
        <v>95</v>
      </c>
      <c r="B67" s="28">
        <f t="shared" si="31"/>
        <v>1044.0767949999999</v>
      </c>
      <c r="C67" s="29">
        <f t="shared" si="32"/>
        <v>328.32730624999999</v>
      </c>
      <c r="D67" s="30">
        <f t="shared" si="33"/>
        <v>82.487499999999997</v>
      </c>
      <c r="E67" s="31">
        <f t="shared" si="34"/>
        <v>1454.8916012499999</v>
      </c>
      <c r="F67" s="29">
        <f t="shared" si="36"/>
        <v>15661.151925</v>
      </c>
      <c r="G67" s="32">
        <f t="shared" si="37"/>
        <v>3939.9276749999999</v>
      </c>
      <c r="H67" s="33">
        <f t="shared" si="35"/>
        <v>989.84999999999991</v>
      </c>
      <c r="I67" s="29">
        <f>$I$32</f>
        <v>536.31147499999997</v>
      </c>
      <c r="J67" s="34">
        <f>SUM($F$59:$I$59)</f>
        <v>21127.241074999998</v>
      </c>
      <c r="K67" s="39"/>
      <c r="L67" s="36"/>
      <c r="O67" s="38"/>
    </row>
    <row r="68" spans="1:15" ht="14.1" customHeight="1" x14ac:dyDescent="0.2">
      <c r="A68" s="27" t="s">
        <v>96</v>
      </c>
      <c r="B68" s="28">
        <f t="shared" si="31"/>
        <v>1044.0767949999999</v>
      </c>
      <c r="C68" s="29">
        <f t="shared" si="32"/>
        <v>328.32730624999999</v>
      </c>
      <c r="D68" s="30">
        <f t="shared" si="33"/>
        <v>82.487499999999997</v>
      </c>
      <c r="E68" s="31">
        <f t="shared" si="34"/>
        <v>1454.8916012499999</v>
      </c>
      <c r="F68" s="29">
        <f t="shared" si="36"/>
        <v>15661.151925</v>
      </c>
      <c r="G68" s="32">
        <f t="shared" si="37"/>
        <v>3939.9276749999999</v>
      </c>
      <c r="H68" s="33">
        <f t="shared" si="35"/>
        <v>989.84999999999991</v>
      </c>
      <c r="I68" s="29">
        <f>$I$62</f>
        <v>357.5478</v>
      </c>
      <c r="J68" s="34">
        <f>SUM($F$62:$I$62)</f>
        <v>20948.4774</v>
      </c>
      <c r="K68" s="39"/>
      <c r="L68" s="36"/>
      <c r="O68" s="38"/>
    </row>
    <row r="69" spans="1:15" ht="14.1" customHeight="1" x14ac:dyDescent="0.2">
      <c r="A69" s="27" t="s">
        <v>97</v>
      </c>
      <c r="B69" s="28">
        <f t="shared" si="31"/>
        <v>1044.0767949999999</v>
      </c>
      <c r="C69" s="29">
        <f t="shared" si="32"/>
        <v>328.32730624999999</v>
      </c>
      <c r="D69" s="30">
        <f t="shared" si="33"/>
        <v>82.487499999999997</v>
      </c>
      <c r="E69" s="31">
        <f t="shared" si="34"/>
        <v>1454.8916012499999</v>
      </c>
      <c r="F69" s="29">
        <f t="shared" si="36"/>
        <v>15661.151925</v>
      </c>
      <c r="G69" s="32">
        <f t="shared" si="37"/>
        <v>3939.9276749999999</v>
      </c>
      <c r="H69" s="33">
        <f t="shared" si="35"/>
        <v>989.84999999999991</v>
      </c>
      <c r="I69" s="29">
        <f>$I$62</f>
        <v>357.5478</v>
      </c>
      <c r="J69" s="34">
        <f>SUM($F$62:$I$62)</f>
        <v>20948.4774</v>
      </c>
      <c r="K69" s="39"/>
      <c r="L69" s="36"/>
      <c r="O69" s="38"/>
    </row>
    <row r="70" spans="1:15" ht="14.1" customHeight="1" x14ac:dyDescent="0.2">
      <c r="A70" s="27" t="s">
        <v>98</v>
      </c>
      <c r="B70" s="28">
        <f t="shared" si="31"/>
        <v>1044.0767949999999</v>
      </c>
      <c r="C70" s="29">
        <f t="shared" si="32"/>
        <v>328.32730624999999</v>
      </c>
      <c r="D70" s="30">
        <f t="shared" si="33"/>
        <v>82.487499999999997</v>
      </c>
      <c r="E70" s="31">
        <f t="shared" si="34"/>
        <v>1454.8916012499999</v>
      </c>
      <c r="F70" s="29">
        <f t="shared" si="36"/>
        <v>15661.151925</v>
      </c>
      <c r="G70" s="32">
        <f t="shared" si="37"/>
        <v>3939.9276749999999</v>
      </c>
      <c r="H70" s="33">
        <f t="shared" si="35"/>
        <v>989.84999999999991</v>
      </c>
      <c r="I70" s="29">
        <f>$I$32</f>
        <v>536.31147499999997</v>
      </c>
      <c r="J70" s="34">
        <f>SUM($F$59:$I$59)</f>
        <v>21127.241074999998</v>
      </c>
      <c r="K70" s="39"/>
      <c r="L70" s="36"/>
      <c r="O70" s="38"/>
    </row>
    <row r="71" spans="1:15" ht="14.1" customHeight="1" x14ac:dyDescent="0.2">
      <c r="A71" s="27" t="s">
        <v>99</v>
      </c>
      <c r="B71" s="28">
        <f t="shared" si="31"/>
        <v>1044.0767949999999</v>
      </c>
      <c r="C71" s="29">
        <f t="shared" si="32"/>
        <v>328.32730624999999</v>
      </c>
      <c r="D71" s="30">
        <f t="shared" si="33"/>
        <v>82.487499999999997</v>
      </c>
      <c r="E71" s="31">
        <f t="shared" si="34"/>
        <v>1454.8916012499999</v>
      </c>
      <c r="F71" s="29">
        <f t="shared" si="36"/>
        <v>15661.151925</v>
      </c>
      <c r="G71" s="32">
        <f t="shared" si="37"/>
        <v>3939.9276749999999</v>
      </c>
      <c r="H71" s="33">
        <f t="shared" si="35"/>
        <v>989.84999999999991</v>
      </c>
      <c r="I71" s="29">
        <f>$I$32</f>
        <v>536.31147499999997</v>
      </c>
      <c r="J71" s="34">
        <f>SUM($F$59:$I$59)</f>
        <v>21127.241074999998</v>
      </c>
      <c r="K71" s="39"/>
      <c r="L71" s="36"/>
      <c r="O71" s="38"/>
    </row>
    <row r="72" spans="1:15" ht="14.1" customHeight="1" x14ac:dyDescent="0.2">
      <c r="A72" s="27" t="s">
        <v>100</v>
      </c>
      <c r="B72" s="28">
        <f t="shared" si="31"/>
        <v>1044.0767949999999</v>
      </c>
      <c r="C72" s="29">
        <f t="shared" si="32"/>
        <v>328.32730624999999</v>
      </c>
      <c r="D72" s="30">
        <f t="shared" si="33"/>
        <v>82.487499999999997</v>
      </c>
      <c r="E72" s="31">
        <f t="shared" si="34"/>
        <v>1454.8916012499999</v>
      </c>
      <c r="F72" s="29">
        <f t="shared" si="36"/>
        <v>15661.151925</v>
      </c>
      <c r="G72" s="32">
        <f t="shared" si="37"/>
        <v>3939.9276749999999</v>
      </c>
      <c r="H72" s="33">
        <f t="shared" si="35"/>
        <v>989.84999999999991</v>
      </c>
      <c r="I72" s="29">
        <f>$I$62</f>
        <v>357.5478</v>
      </c>
      <c r="J72" s="34">
        <f>SUM($F$62:$I$62)</f>
        <v>20948.4774</v>
      </c>
      <c r="K72" s="39"/>
      <c r="L72" s="36"/>
      <c r="O72" s="38"/>
    </row>
    <row r="73" spans="1:15" ht="14.1" customHeight="1" x14ac:dyDescent="0.2">
      <c r="A73" s="27" t="s">
        <v>101</v>
      </c>
      <c r="B73" s="28">
        <f t="shared" si="31"/>
        <v>1044.0767949999999</v>
      </c>
      <c r="C73" s="29">
        <f t="shared" si="32"/>
        <v>328.32730624999999</v>
      </c>
      <c r="D73" s="30">
        <f t="shared" si="33"/>
        <v>82.487499999999997</v>
      </c>
      <c r="E73" s="31">
        <f t="shared" si="34"/>
        <v>1454.8916012499999</v>
      </c>
      <c r="F73" s="29">
        <f t="shared" si="36"/>
        <v>15661.151925</v>
      </c>
      <c r="G73" s="32">
        <f t="shared" si="37"/>
        <v>3939.9276749999999</v>
      </c>
      <c r="H73" s="33">
        <f t="shared" si="35"/>
        <v>989.84999999999991</v>
      </c>
      <c r="I73" s="29">
        <f>$I$32</f>
        <v>536.31147499999997</v>
      </c>
      <c r="J73" s="34">
        <f>SUM($F$59:$I$59)</f>
        <v>21127.241074999998</v>
      </c>
      <c r="K73" s="39"/>
      <c r="L73" s="36"/>
      <c r="O73" s="38"/>
    </row>
    <row r="74" spans="1:15" ht="14.1" customHeight="1" x14ac:dyDescent="0.2">
      <c r="A74" s="27" t="s">
        <v>102</v>
      </c>
      <c r="B74" s="28">
        <f t="shared" si="31"/>
        <v>1044.0767949999999</v>
      </c>
      <c r="C74" s="29">
        <f t="shared" si="32"/>
        <v>328.32730624999999</v>
      </c>
      <c r="D74" s="30">
        <f t="shared" si="33"/>
        <v>82.487499999999997</v>
      </c>
      <c r="E74" s="31">
        <f t="shared" si="34"/>
        <v>1454.8916012499999</v>
      </c>
      <c r="F74" s="29">
        <f t="shared" si="36"/>
        <v>15661.151925</v>
      </c>
      <c r="G74" s="32">
        <f t="shared" si="37"/>
        <v>3939.9276749999999</v>
      </c>
      <c r="H74" s="33">
        <f t="shared" si="35"/>
        <v>989.84999999999991</v>
      </c>
      <c r="I74" s="29">
        <f>$I$4</f>
        <v>268.16084999999998</v>
      </c>
      <c r="J74" s="34">
        <f>SUM($F$74:$I$74)</f>
        <v>20859.09045</v>
      </c>
      <c r="K74" s="39"/>
      <c r="L74" s="36"/>
      <c r="O74" s="38"/>
    </row>
    <row r="75" spans="1:15" ht="14.1" customHeight="1" x14ac:dyDescent="0.2">
      <c r="A75" s="27" t="s">
        <v>103</v>
      </c>
      <c r="B75" s="28">
        <f t="shared" si="31"/>
        <v>1044.0767949999999</v>
      </c>
      <c r="C75" s="29">
        <f t="shared" si="32"/>
        <v>328.32730624999999</v>
      </c>
      <c r="D75" s="30">
        <f t="shared" si="33"/>
        <v>82.487499999999997</v>
      </c>
      <c r="E75" s="31">
        <f t="shared" si="34"/>
        <v>1454.8916012499999</v>
      </c>
      <c r="F75" s="29">
        <f t="shared" si="36"/>
        <v>15661.151925</v>
      </c>
      <c r="G75" s="32">
        <f t="shared" si="37"/>
        <v>3939.9276749999999</v>
      </c>
      <c r="H75" s="33">
        <f t="shared" si="35"/>
        <v>989.84999999999991</v>
      </c>
      <c r="I75" s="29">
        <f>$I$74</f>
        <v>268.16084999999998</v>
      </c>
      <c r="J75" s="34">
        <f>SUM($F$74:$I$74)</f>
        <v>20859.09045</v>
      </c>
      <c r="K75" s="39"/>
      <c r="L75" s="36"/>
      <c r="O75" s="38"/>
    </row>
    <row r="76" spans="1:15" ht="14.1" customHeight="1" x14ac:dyDescent="0.2">
      <c r="A76" s="27"/>
      <c r="B76" s="41"/>
      <c r="C76" s="41"/>
      <c r="D76" s="42"/>
      <c r="E76" s="43"/>
      <c r="F76" s="36"/>
      <c r="G76" s="55"/>
      <c r="H76" s="42"/>
      <c r="I76" s="47"/>
      <c r="J76" s="46"/>
      <c r="K76" s="39"/>
      <c r="L76" s="36"/>
      <c r="O76" s="38"/>
    </row>
    <row r="77" spans="1:15" ht="14.1" customHeight="1" x14ac:dyDescent="0.2">
      <c r="A77" s="48" t="s">
        <v>28</v>
      </c>
      <c r="B77" s="49" t="s">
        <v>3</v>
      </c>
      <c r="C77" s="49" t="s">
        <v>29</v>
      </c>
      <c r="D77" s="49" t="s">
        <v>30</v>
      </c>
      <c r="E77" s="49" t="s">
        <v>26</v>
      </c>
      <c r="F77" s="49" t="s">
        <v>3</v>
      </c>
      <c r="G77" s="49" t="s">
        <v>29</v>
      </c>
      <c r="H77" s="49" t="s">
        <v>30</v>
      </c>
      <c r="I77" s="49" t="s">
        <v>31</v>
      </c>
      <c r="J77" s="49" t="s">
        <v>26</v>
      </c>
      <c r="K77" s="49" t="s">
        <v>32</v>
      </c>
      <c r="L77" s="49" t="s">
        <v>33</v>
      </c>
      <c r="O77" s="38"/>
    </row>
    <row r="78" spans="1:15" ht="14.1" customHeight="1" x14ac:dyDescent="0.2">
      <c r="A78" s="48" t="s">
        <v>104</v>
      </c>
      <c r="B78" s="49" t="s">
        <v>35</v>
      </c>
      <c r="C78" s="49" t="s">
        <v>35</v>
      </c>
      <c r="D78" s="49" t="s">
        <v>35</v>
      </c>
      <c r="E78" s="49" t="s">
        <v>35</v>
      </c>
      <c r="F78" s="49" t="s">
        <v>36</v>
      </c>
      <c r="G78" s="49" t="s">
        <v>36</v>
      </c>
      <c r="H78" s="49" t="s">
        <v>36</v>
      </c>
      <c r="I78" s="49" t="s">
        <v>36</v>
      </c>
      <c r="J78" s="49" t="s">
        <v>36</v>
      </c>
      <c r="K78" s="49">
        <f>K3</f>
        <v>2019</v>
      </c>
      <c r="L78" s="49" t="s">
        <v>37</v>
      </c>
      <c r="O78" s="38"/>
    </row>
    <row r="79" spans="1:15" ht="14.1" customHeight="1" x14ac:dyDescent="0.2">
      <c r="A79" s="56" t="s">
        <v>105</v>
      </c>
      <c r="B79" s="28">
        <f>$F$79/15</f>
        <v>988.95654666666667</v>
      </c>
      <c r="C79" s="29">
        <f>G79/12</f>
        <v>288.22570833333333</v>
      </c>
      <c r="D79" s="30">
        <f>$H$88/12</f>
        <v>82.487499999999997</v>
      </c>
      <c r="E79" s="31">
        <f>SUM($B$79:$D$79)</f>
        <v>1359.6697549999999</v>
      </c>
      <c r="F79" s="29">
        <v>14834.3482</v>
      </c>
      <c r="G79" s="32">
        <v>3458.7084999999997</v>
      </c>
      <c r="H79" s="33">
        <f>$D$4*12</f>
        <v>989.84999999999991</v>
      </c>
      <c r="I79" s="29">
        <f>$I$32</f>
        <v>536.31147499999997</v>
      </c>
      <c r="J79" s="34">
        <f>SUM($F$79:$I$79)</f>
        <v>19819.218174999998</v>
      </c>
      <c r="K79" s="51">
        <v>13.59</v>
      </c>
      <c r="L79" s="36">
        <v>0</v>
      </c>
      <c r="O79" s="38"/>
    </row>
    <row r="80" spans="1:15" ht="14.1" customHeight="1" x14ac:dyDescent="0.2">
      <c r="A80" s="27" t="s">
        <v>106</v>
      </c>
      <c r="B80" s="28">
        <f t="shared" ref="B80:B81" si="38">$F$79/15</f>
        <v>988.95654666666667</v>
      </c>
      <c r="C80" s="29">
        <f>$G$80/12</f>
        <v>201.94034166666665</v>
      </c>
      <c r="D80" s="30">
        <f t="shared" ref="D80:D81" si="39">$H$88/12</f>
        <v>82.487499999999997</v>
      </c>
      <c r="E80" s="31">
        <f>SUM($B$80:$D$80)</f>
        <v>1273.3843883333332</v>
      </c>
      <c r="F80" s="29">
        <f>$F$79</f>
        <v>14834.3482</v>
      </c>
      <c r="G80" s="32">
        <v>2423.2840999999999</v>
      </c>
      <c r="H80" s="33">
        <f t="shared" ref="H80:H81" si="40">$D$4*12</f>
        <v>989.84999999999991</v>
      </c>
      <c r="I80" s="29">
        <f>$I$32</f>
        <v>536.31147499999997</v>
      </c>
      <c r="J80" s="34">
        <f>SUM($F$80:$I$80)</f>
        <v>18783.793774999998</v>
      </c>
      <c r="K80" s="39"/>
      <c r="L80" s="36"/>
      <c r="O80" s="38"/>
    </row>
    <row r="81" spans="1:15" ht="14.1" customHeight="1" x14ac:dyDescent="0.2">
      <c r="A81" s="27" t="s">
        <v>107</v>
      </c>
      <c r="B81" s="28">
        <f t="shared" si="38"/>
        <v>988.95654666666667</v>
      </c>
      <c r="C81" s="29">
        <f>$G$80/12</f>
        <v>201.94034166666665</v>
      </c>
      <c r="D81" s="30">
        <f t="shared" si="39"/>
        <v>82.487499999999997</v>
      </c>
      <c r="E81" s="31">
        <f>SUM($B$80:$D$80)</f>
        <v>1273.3843883333332</v>
      </c>
      <c r="F81" s="29">
        <f>$F$79</f>
        <v>14834.3482</v>
      </c>
      <c r="G81" s="32">
        <f>$G$80</f>
        <v>2423.2840999999999</v>
      </c>
      <c r="H81" s="33">
        <f t="shared" si="40"/>
        <v>989.84999999999991</v>
      </c>
      <c r="I81" s="29">
        <f>$I$32</f>
        <v>536.31147499999997</v>
      </c>
      <c r="J81" s="34">
        <f>SUM($F$80:$I$80)</f>
        <v>18783.793774999998</v>
      </c>
      <c r="K81" s="39"/>
      <c r="L81" s="36"/>
      <c r="O81" s="38"/>
    </row>
    <row r="82" spans="1:15" ht="14.1" customHeight="1" thickBot="1" x14ac:dyDescent="0.25">
      <c r="A82" s="57"/>
      <c r="B82" s="45"/>
      <c r="C82" s="58"/>
      <c r="D82" s="42"/>
      <c r="E82" s="43"/>
      <c r="F82" s="45"/>
      <c r="G82" s="59"/>
      <c r="H82" s="45"/>
      <c r="I82" s="45"/>
      <c r="J82" s="53"/>
      <c r="K82" s="58"/>
      <c r="L82" s="36"/>
    </row>
    <row r="83" spans="1:15" ht="14.1" customHeight="1" thickBot="1" x14ac:dyDescent="0.25">
      <c r="A83" s="60" t="s">
        <v>108</v>
      </c>
      <c r="B83" s="61">
        <v>0</v>
      </c>
      <c r="C83" s="62"/>
      <c r="D83" s="42"/>
      <c r="E83" s="43"/>
      <c r="F83" s="45"/>
      <c r="G83" s="59"/>
      <c r="H83" s="45"/>
      <c r="I83" s="45"/>
      <c r="J83" s="53"/>
      <c r="K83" s="58"/>
      <c r="L83" s="42"/>
    </row>
    <row r="84" spans="1:15" ht="14.1" customHeight="1" x14ac:dyDescent="0.2">
      <c r="A84" s="63" t="s">
        <v>109</v>
      </c>
      <c r="B84" s="26" t="s">
        <v>110</v>
      </c>
      <c r="C84" s="64" t="s">
        <v>111</v>
      </c>
      <c r="D84" s="42"/>
      <c r="E84" s="65" t="s">
        <v>112</v>
      </c>
      <c r="F84" s="66" t="s">
        <v>113</v>
      </c>
      <c r="G84" s="66"/>
      <c r="H84" s="66"/>
      <c r="I84" s="66"/>
      <c r="J84" s="67"/>
      <c r="K84" s="68"/>
      <c r="L84" s="42"/>
    </row>
    <row r="85" spans="1:15" ht="14.1" customHeight="1" thickBot="1" x14ac:dyDescent="0.25">
      <c r="A85" s="69" t="s">
        <v>114</v>
      </c>
      <c r="B85" s="70">
        <v>495.07</v>
      </c>
      <c r="C85" s="71">
        <f>$B$85*12</f>
        <v>5940.84</v>
      </c>
      <c r="D85" s="42"/>
      <c r="E85" s="72" t="s">
        <v>115</v>
      </c>
      <c r="F85" s="73" t="s">
        <v>116</v>
      </c>
      <c r="G85" s="73"/>
      <c r="H85" s="73"/>
      <c r="I85" s="73"/>
      <c r="J85" s="74"/>
      <c r="K85" s="75"/>
      <c r="L85" s="42"/>
    </row>
    <row r="86" spans="1:15" ht="14.1" customHeight="1" thickBot="1" x14ac:dyDescent="0.25">
      <c r="A86" s="76" t="s">
        <v>117</v>
      </c>
      <c r="B86" s="77">
        <v>237.22</v>
      </c>
      <c r="C86" s="71">
        <f>B86*12</f>
        <v>2846.64</v>
      </c>
      <c r="D86" s="42"/>
      <c r="E86" s="43"/>
      <c r="F86" s="58"/>
      <c r="G86" s="59"/>
      <c r="H86" s="45"/>
      <c r="I86" s="45"/>
      <c r="J86" s="53"/>
      <c r="K86" s="58"/>
      <c r="L86" s="42"/>
    </row>
    <row r="87" spans="1:15" ht="14.1" customHeight="1" thickTop="1" x14ac:dyDescent="0.2">
      <c r="A87" s="76" t="s">
        <v>118</v>
      </c>
      <c r="B87" s="70">
        <v>265.32</v>
      </c>
      <c r="C87" s="71">
        <f>$B$87*12</f>
        <v>3183.84</v>
      </c>
      <c r="D87" s="42"/>
      <c r="E87" s="43"/>
      <c r="F87" s="58"/>
      <c r="G87" s="78" t="s">
        <v>119</v>
      </c>
      <c r="H87" s="79"/>
      <c r="I87" s="45"/>
      <c r="J87" s="53"/>
      <c r="K87" s="58"/>
      <c r="L87" s="42"/>
    </row>
    <row r="88" spans="1:15" ht="14.1" customHeight="1" thickBot="1" x14ac:dyDescent="0.25">
      <c r="A88" s="80" t="s">
        <v>120</v>
      </c>
      <c r="B88" s="81">
        <v>185.66</v>
      </c>
      <c r="C88" s="82">
        <f>B88*12</f>
        <v>2227.92</v>
      </c>
      <c r="D88" s="42"/>
      <c r="E88" s="43"/>
      <c r="F88" s="58"/>
      <c r="G88" s="83" t="s">
        <v>121</v>
      </c>
      <c r="H88" s="84">
        <v>989.85</v>
      </c>
      <c r="I88" s="45"/>
      <c r="J88" s="53"/>
      <c r="K88" s="58"/>
      <c r="L88" s="42"/>
    </row>
    <row r="89" spans="1:15" ht="14.1" customHeight="1" thickBot="1" x14ac:dyDescent="0.25">
      <c r="A89" s="58"/>
      <c r="B89" s="58"/>
      <c r="C89" s="58"/>
      <c r="D89" s="42"/>
      <c r="E89" s="43"/>
      <c r="F89" s="58"/>
      <c r="G89" s="85" t="s">
        <v>122</v>
      </c>
      <c r="H89" s="86">
        <f>$H$88/3</f>
        <v>329.95</v>
      </c>
      <c r="I89" s="45"/>
      <c r="J89" s="53"/>
      <c r="K89" s="58"/>
      <c r="L89" s="42"/>
    </row>
    <row r="90" spans="1:15" ht="14.1" customHeight="1" thickTop="1" x14ac:dyDescent="0.2">
      <c r="A90" s="60" t="s">
        <v>123</v>
      </c>
      <c r="B90" s="87"/>
      <c r="C90" s="88" t="s">
        <v>124</v>
      </c>
      <c r="D90" s="89" t="s">
        <v>125</v>
      </c>
      <c r="E90" s="90" t="s">
        <v>126</v>
      </c>
      <c r="F90" s="45"/>
      <c r="G90" s="59"/>
      <c r="H90" s="45"/>
      <c r="I90" s="45"/>
      <c r="J90" s="53"/>
      <c r="K90" s="58"/>
      <c r="L90" s="42"/>
    </row>
    <row r="91" spans="1:15" ht="14.1" customHeight="1" x14ac:dyDescent="0.2">
      <c r="A91" s="91"/>
      <c r="B91" s="45"/>
      <c r="C91" s="58"/>
      <c r="D91" s="42"/>
      <c r="E91" s="92"/>
      <c r="F91" s="45"/>
      <c r="G91" s="59"/>
      <c r="H91" s="45"/>
      <c r="I91" s="45"/>
      <c r="J91" s="53"/>
      <c r="K91" s="58"/>
      <c r="L91" s="42"/>
    </row>
    <row r="92" spans="1:15" ht="14.1" customHeight="1" thickBot="1" x14ac:dyDescent="0.25">
      <c r="A92" s="69" t="s">
        <v>127</v>
      </c>
      <c r="B92" s="45"/>
      <c r="C92" s="93">
        <v>145.5</v>
      </c>
      <c r="D92" s="94">
        <v>0</v>
      </c>
      <c r="E92" s="95">
        <v>0.96</v>
      </c>
      <c r="F92" s="45"/>
      <c r="G92" s="59"/>
      <c r="H92" s="45"/>
      <c r="I92" s="45"/>
      <c r="J92" s="53"/>
      <c r="K92" s="58"/>
      <c r="L92" s="42"/>
    </row>
    <row r="93" spans="1:15" ht="14.1" customHeight="1" thickTop="1" x14ac:dyDescent="0.2">
      <c r="A93" s="69" t="s">
        <v>128</v>
      </c>
      <c r="B93" s="45"/>
      <c r="C93" s="45" t="s">
        <v>129</v>
      </c>
      <c r="D93" s="96"/>
      <c r="E93" s="92"/>
      <c r="F93" s="45"/>
      <c r="G93" s="228" t="s">
        <v>130</v>
      </c>
      <c r="H93" s="229"/>
      <c r="I93" s="230"/>
      <c r="J93" s="53"/>
      <c r="K93" s="58"/>
      <c r="L93" s="42"/>
    </row>
    <row r="94" spans="1:15" ht="14.1" customHeight="1" x14ac:dyDescent="0.2">
      <c r="A94" s="69" t="s">
        <v>131</v>
      </c>
      <c r="B94" s="45"/>
      <c r="C94" s="58"/>
      <c r="D94" s="96"/>
      <c r="E94" s="92"/>
      <c r="F94" s="45"/>
      <c r="G94" s="83" t="s">
        <v>132</v>
      </c>
      <c r="H94" s="45"/>
      <c r="I94" s="84">
        <v>1605.396575</v>
      </c>
      <c r="J94" s="53"/>
      <c r="K94" s="58"/>
      <c r="L94" s="42"/>
    </row>
    <row r="95" spans="1:15" ht="14.1" customHeight="1" x14ac:dyDescent="0.2">
      <c r="A95" s="97" t="s">
        <v>133</v>
      </c>
      <c r="B95" s="20" t="s">
        <v>134</v>
      </c>
      <c r="C95" s="93">
        <v>34.83</v>
      </c>
      <c r="D95" s="98">
        <v>0</v>
      </c>
      <c r="E95" s="92"/>
      <c r="F95" s="45"/>
      <c r="G95" s="83" t="s">
        <v>135</v>
      </c>
      <c r="H95" s="45"/>
      <c r="I95" s="99">
        <v>29.75</v>
      </c>
      <c r="J95" s="53"/>
      <c r="K95" s="58"/>
      <c r="L95" s="42"/>
    </row>
    <row r="96" spans="1:15" ht="14.1" customHeight="1" thickBot="1" x14ac:dyDescent="0.25">
      <c r="A96" s="97" t="s">
        <v>136</v>
      </c>
      <c r="B96" s="20" t="s">
        <v>137</v>
      </c>
      <c r="C96" s="93">
        <v>69.67</v>
      </c>
      <c r="D96" s="98">
        <v>0</v>
      </c>
      <c r="E96" s="92"/>
      <c r="F96" s="45"/>
      <c r="G96" s="85" t="s">
        <v>138</v>
      </c>
      <c r="H96" s="100"/>
      <c r="I96" s="101">
        <v>430.79</v>
      </c>
      <c r="J96" s="53"/>
      <c r="K96" s="58"/>
      <c r="L96" s="42"/>
    </row>
    <row r="97" spans="1:12" ht="14.1" customHeight="1" thickTop="1" x14ac:dyDescent="0.2">
      <c r="A97" s="97" t="s">
        <v>139</v>
      </c>
      <c r="B97" s="20" t="s">
        <v>137</v>
      </c>
      <c r="C97" s="93">
        <v>83.63</v>
      </c>
      <c r="D97" s="98">
        <v>0</v>
      </c>
      <c r="E97" s="92"/>
      <c r="F97" s="45"/>
      <c r="G97" s="59"/>
      <c r="H97" s="45"/>
      <c r="I97" s="45"/>
      <c r="J97" s="53"/>
      <c r="K97" s="58"/>
      <c r="L97" s="42"/>
    </row>
    <row r="98" spans="1:12" ht="14.1" customHeight="1" x14ac:dyDescent="0.2">
      <c r="A98" s="69" t="s">
        <v>140</v>
      </c>
      <c r="B98" s="45"/>
      <c r="C98" s="58" t="s">
        <v>141</v>
      </c>
      <c r="D98" s="42"/>
      <c r="E98" s="92"/>
      <c r="F98" s="45"/>
      <c r="G98" s="59"/>
      <c r="H98" s="45"/>
      <c r="I98" s="45"/>
      <c r="J98" s="53"/>
      <c r="K98" s="58"/>
      <c r="L98" s="42"/>
    </row>
    <row r="99" spans="1:12" ht="14.1" customHeight="1" thickBot="1" x14ac:dyDescent="0.25">
      <c r="A99" s="102" t="s">
        <v>142</v>
      </c>
      <c r="B99" s="103"/>
      <c r="C99" s="104">
        <v>201.28</v>
      </c>
      <c r="D99" s="105"/>
      <c r="E99" s="106"/>
      <c r="F99" s="45"/>
      <c r="G99" s="59"/>
      <c r="H99" s="45"/>
      <c r="I99" s="45"/>
      <c r="J99" s="53"/>
      <c r="K99" s="58"/>
      <c r="L99" s="42"/>
    </row>
    <row r="100" spans="1:12" ht="14.1" customHeight="1" x14ac:dyDescent="0.2">
      <c r="A100" s="57"/>
      <c r="B100" s="45"/>
      <c r="C100" s="58"/>
      <c r="D100" s="42"/>
      <c r="E100" s="43"/>
      <c r="F100" s="45"/>
      <c r="G100" s="59"/>
      <c r="H100" s="45"/>
      <c r="I100" s="45"/>
      <c r="J100" s="53"/>
      <c r="K100" s="58"/>
      <c r="L100" s="42"/>
    </row>
  </sheetData>
  <sheetProtection password="CAB1" sheet="1" objects="1" scenarios="1" formatCells="0"/>
  <mergeCells count="1">
    <mergeCell ref="G93:I93"/>
  </mergeCells>
  <pageMargins left="0.19685039370078741" right="0.19685039370078741" top="0.43307086614173229" bottom="0.43307086614173229" header="0" footer="0"/>
  <pageSetup paperSize="8" scale="75" orientation="landscape" r:id="rId1"/>
  <headerFooter alignWithMargins="0">
    <oddHeader>&amp;LSHSS&amp;CRETRIBUCIONES PERSONAL LABORAL
AÑO 2019&amp;R&amp;D</oddHeader>
    <oddFooter>&amp;LRetribuciones Laborales 2019&amp;RPágina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A5" sqref="A5"/>
    </sheetView>
  </sheetViews>
  <sheetFormatPr baseColWidth="10" defaultRowHeight="15" x14ac:dyDescent="0.25"/>
  <cols>
    <col min="1" max="1" width="58.5703125" style="13" bestFit="1" customWidth="1"/>
    <col min="2" max="2" width="15.140625" style="13" bestFit="1" customWidth="1"/>
    <col min="3" max="3" width="18.85546875" style="13" customWidth="1"/>
    <col min="4" max="4" width="18.7109375" style="13" bestFit="1" customWidth="1"/>
    <col min="5" max="5" width="16.42578125" style="13" bestFit="1" customWidth="1"/>
    <col min="6" max="6" width="13.7109375" style="13" customWidth="1"/>
    <col min="7" max="7" width="12" style="13" customWidth="1"/>
    <col min="8" max="16384" width="11.42578125" style="13"/>
  </cols>
  <sheetData>
    <row r="1" spans="1:8" ht="23.25" x14ac:dyDescent="0.35">
      <c r="A1" s="233" t="s">
        <v>208</v>
      </c>
      <c r="B1" s="234"/>
      <c r="C1" s="234"/>
      <c r="D1" s="234"/>
      <c r="E1" s="234"/>
      <c r="F1" s="234"/>
      <c r="G1" s="235"/>
    </row>
    <row r="2" spans="1:8" ht="23.25" x14ac:dyDescent="0.35">
      <c r="A2" s="116"/>
      <c r="B2" s="236" t="s">
        <v>221</v>
      </c>
      <c r="C2" s="237"/>
      <c r="D2" s="237"/>
      <c r="E2" s="237"/>
      <c r="F2" s="238"/>
      <c r="G2" s="117"/>
    </row>
    <row r="3" spans="1:8" x14ac:dyDescent="0.25">
      <c r="B3" s="118" t="s">
        <v>219</v>
      </c>
      <c r="C3" s="118" t="s">
        <v>218</v>
      </c>
      <c r="D3" s="118" t="s">
        <v>217</v>
      </c>
      <c r="E3" s="118" t="s">
        <v>216</v>
      </c>
      <c r="F3" s="118" t="s">
        <v>215</v>
      </c>
      <c r="G3" s="119"/>
    </row>
    <row r="4" spans="1:8" ht="30" x14ac:dyDescent="0.25">
      <c r="A4" s="120" t="s">
        <v>143</v>
      </c>
      <c r="B4" s="121" t="s">
        <v>213</v>
      </c>
      <c r="C4" s="121" t="s">
        <v>212</v>
      </c>
      <c r="D4" s="121" t="s">
        <v>211</v>
      </c>
      <c r="E4" s="121" t="s">
        <v>210</v>
      </c>
      <c r="F4" s="121" t="s">
        <v>209</v>
      </c>
      <c r="G4" s="122" t="s">
        <v>26</v>
      </c>
    </row>
    <row r="5" spans="1:8" ht="18" customHeight="1" x14ac:dyDescent="0.25">
      <c r="A5" s="123" t="s">
        <v>144</v>
      </c>
      <c r="B5" s="124">
        <f>G5*59/365</f>
        <v>907.32624657534257</v>
      </c>
      <c r="C5" s="124">
        <f>G5*92/365</f>
        <v>1414.8138082191781</v>
      </c>
      <c r="D5" s="124">
        <f>G5*92/365</f>
        <v>1414.8138082191781</v>
      </c>
      <c r="E5" s="124">
        <f>G5*61/365</f>
        <v>938.08306849315068</v>
      </c>
      <c r="F5" s="124">
        <f>G5*61/365</f>
        <v>938.08306849315068</v>
      </c>
      <c r="G5" s="124">
        <v>5613.12</v>
      </c>
      <c r="H5" s="239" t="s">
        <v>145</v>
      </c>
    </row>
    <row r="6" spans="1:8" x14ac:dyDescent="0.25">
      <c r="A6" s="125" t="s">
        <v>146</v>
      </c>
      <c r="B6" s="124">
        <f t="shared" ref="B6:B46" si="0">G6*59/365</f>
        <v>907.32624657534257</v>
      </c>
      <c r="C6" s="124">
        <f t="shared" ref="C6:C46" si="1">G6*92/365</f>
        <v>1414.8138082191781</v>
      </c>
      <c r="D6" s="124">
        <f t="shared" ref="D6:D46" si="2">G6*92/365</f>
        <v>1414.8138082191781</v>
      </c>
      <c r="E6" s="124">
        <f t="shared" ref="E6:E46" si="3">G6*61/365</f>
        <v>938.08306849315068</v>
      </c>
      <c r="F6" s="124">
        <f t="shared" ref="F6:F46" si="4">G6*61/365</f>
        <v>938.08306849315068</v>
      </c>
      <c r="G6" s="124">
        <v>5613.12</v>
      </c>
      <c r="H6" s="231"/>
    </row>
    <row r="7" spans="1:8" x14ac:dyDescent="0.25">
      <c r="A7" s="125" t="s">
        <v>159</v>
      </c>
      <c r="B7" s="124">
        <f t="shared" si="0"/>
        <v>907.32624657534257</v>
      </c>
      <c r="C7" s="124">
        <f t="shared" si="1"/>
        <v>1414.8138082191781</v>
      </c>
      <c r="D7" s="124">
        <f t="shared" si="2"/>
        <v>1414.8138082191781</v>
      </c>
      <c r="E7" s="124">
        <f t="shared" si="3"/>
        <v>938.08306849315068</v>
      </c>
      <c r="F7" s="124">
        <f t="shared" si="4"/>
        <v>938.08306849315068</v>
      </c>
      <c r="G7" s="124">
        <v>5613.12</v>
      </c>
      <c r="H7" s="231"/>
    </row>
    <row r="8" spans="1:8" x14ac:dyDescent="0.25">
      <c r="A8" s="126" t="s">
        <v>147</v>
      </c>
      <c r="B8" s="127">
        <f t="shared" si="0"/>
        <v>769.90797260273962</v>
      </c>
      <c r="C8" s="127">
        <f t="shared" si="1"/>
        <v>1200.5344657534245</v>
      </c>
      <c r="D8" s="127">
        <f t="shared" si="2"/>
        <v>1200.5344657534245</v>
      </c>
      <c r="E8" s="127">
        <f t="shared" si="3"/>
        <v>796.00654794520551</v>
      </c>
      <c r="F8" s="127">
        <f t="shared" si="4"/>
        <v>796.00654794520551</v>
      </c>
      <c r="G8" s="127">
        <v>4762.99</v>
      </c>
      <c r="H8" s="231"/>
    </row>
    <row r="9" spans="1:8" x14ac:dyDescent="0.25">
      <c r="A9" s="126" t="s">
        <v>160</v>
      </c>
      <c r="B9" s="127">
        <f t="shared" si="0"/>
        <v>769.90797260273962</v>
      </c>
      <c r="C9" s="127">
        <f t="shared" si="1"/>
        <v>1200.5344657534245</v>
      </c>
      <c r="D9" s="127">
        <f t="shared" si="2"/>
        <v>1200.5344657534245</v>
      </c>
      <c r="E9" s="127">
        <f t="shared" si="3"/>
        <v>796.00654794520551</v>
      </c>
      <c r="F9" s="127">
        <f t="shared" si="4"/>
        <v>796.00654794520551</v>
      </c>
      <c r="G9" s="127">
        <v>4762.99</v>
      </c>
      <c r="H9" s="231"/>
    </row>
    <row r="10" spans="1:8" x14ac:dyDescent="0.25">
      <c r="A10" s="126" t="s">
        <v>161</v>
      </c>
      <c r="B10" s="127">
        <f t="shared" si="0"/>
        <v>769.90797260273962</v>
      </c>
      <c r="C10" s="127">
        <f t="shared" si="1"/>
        <v>1200.5344657534245</v>
      </c>
      <c r="D10" s="127">
        <f t="shared" si="2"/>
        <v>1200.5344657534245</v>
      </c>
      <c r="E10" s="127">
        <f t="shared" si="3"/>
        <v>796.00654794520551</v>
      </c>
      <c r="F10" s="127">
        <f t="shared" si="4"/>
        <v>796.00654794520551</v>
      </c>
      <c r="G10" s="127">
        <v>4762.99</v>
      </c>
      <c r="H10" s="231"/>
    </row>
    <row r="11" spans="1:8" x14ac:dyDescent="0.25">
      <c r="A11" s="126" t="s">
        <v>162</v>
      </c>
      <c r="B11" s="127">
        <f t="shared" si="0"/>
        <v>769.90797260273962</v>
      </c>
      <c r="C11" s="127">
        <f t="shared" si="1"/>
        <v>1200.5344657534245</v>
      </c>
      <c r="D11" s="127">
        <f t="shared" si="2"/>
        <v>1200.5344657534245</v>
      </c>
      <c r="E11" s="127">
        <f t="shared" si="3"/>
        <v>796.00654794520551</v>
      </c>
      <c r="F11" s="127">
        <f t="shared" si="4"/>
        <v>796.00654794520551</v>
      </c>
      <c r="G11" s="127">
        <v>4762.99</v>
      </c>
      <c r="H11" s="232"/>
    </row>
    <row r="12" spans="1:8" x14ac:dyDescent="0.25">
      <c r="A12" s="128" t="s">
        <v>148</v>
      </c>
      <c r="B12" s="129">
        <f t="shared" si="0"/>
        <v>679.76728767123291</v>
      </c>
      <c r="C12" s="129">
        <f t="shared" si="1"/>
        <v>1059.9761095890412</v>
      </c>
      <c r="D12" s="129">
        <f t="shared" si="2"/>
        <v>1059.9761095890412</v>
      </c>
      <c r="E12" s="129">
        <f t="shared" si="3"/>
        <v>702.81024657534249</v>
      </c>
      <c r="F12" s="129">
        <f t="shared" si="4"/>
        <v>702.81024657534249</v>
      </c>
      <c r="G12" s="129">
        <v>4205.34</v>
      </c>
      <c r="H12" s="231" t="s">
        <v>149</v>
      </c>
    </row>
    <row r="13" spans="1:8" x14ac:dyDescent="0.25">
      <c r="A13" s="128" t="s">
        <v>150</v>
      </c>
      <c r="B13" s="129">
        <f t="shared" si="0"/>
        <v>679.76728767123291</v>
      </c>
      <c r="C13" s="129">
        <f t="shared" si="1"/>
        <v>1059.9761095890412</v>
      </c>
      <c r="D13" s="129">
        <f t="shared" si="2"/>
        <v>1059.9761095890412</v>
      </c>
      <c r="E13" s="129">
        <f t="shared" si="3"/>
        <v>702.81024657534249</v>
      </c>
      <c r="F13" s="129">
        <f t="shared" si="4"/>
        <v>702.81024657534249</v>
      </c>
      <c r="G13" s="129">
        <v>4205.34</v>
      </c>
      <c r="H13" s="231"/>
    </row>
    <row r="14" spans="1:8" x14ac:dyDescent="0.25">
      <c r="A14" s="128" t="s">
        <v>151</v>
      </c>
      <c r="B14" s="129">
        <f t="shared" si="0"/>
        <v>679.76728767123291</v>
      </c>
      <c r="C14" s="129">
        <f t="shared" si="1"/>
        <v>1059.9761095890412</v>
      </c>
      <c r="D14" s="129">
        <f t="shared" si="2"/>
        <v>1059.9761095890412</v>
      </c>
      <c r="E14" s="129">
        <f t="shared" si="3"/>
        <v>702.81024657534249</v>
      </c>
      <c r="F14" s="129">
        <f t="shared" si="4"/>
        <v>702.81024657534249</v>
      </c>
      <c r="G14" s="129">
        <v>4205.34</v>
      </c>
      <c r="H14" s="231"/>
    </row>
    <row r="15" spans="1:8" x14ac:dyDescent="0.25">
      <c r="A15" s="128" t="s">
        <v>163</v>
      </c>
      <c r="B15" s="129">
        <f t="shared" si="0"/>
        <v>679.76728767123291</v>
      </c>
      <c r="C15" s="129">
        <f t="shared" si="1"/>
        <v>1059.9761095890412</v>
      </c>
      <c r="D15" s="129">
        <f t="shared" si="2"/>
        <v>1059.9761095890412</v>
      </c>
      <c r="E15" s="129">
        <f t="shared" si="3"/>
        <v>702.81024657534249</v>
      </c>
      <c r="F15" s="129">
        <f t="shared" si="4"/>
        <v>702.81024657534249</v>
      </c>
      <c r="G15" s="129">
        <v>4205.34</v>
      </c>
      <c r="H15" s="231"/>
    </row>
    <row r="16" spans="1:8" x14ac:dyDescent="0.25">
      <c r="A16" s="128" t="s">
        <v>164</v>
      </c>
      <c r="B16" s="129">
        <f t="shared" si="0"/>
        <v>679.76728767123291</v>
      </c>
      <c r="C16" s="129">
        <f t="shared" si="1"/>
        <v>1059.9761095890412</v>
      </c>
      <c r="D16" s="129">
        <f t="shared" si="2"/>
        <v>1059.9761095890412</v>
      </c>
      <c r="E16" s="129">
        <f t="shared" si="3"/>
        <v>702.81024657534249</v>
      </c>
      <c r="F16" s="129">
        <f t="shared" si="4"/>
        <v>702.81024657534249</v>
      </c>
      <c r="G16" s="129">
        <v>4205.34</v>
      </c>
      <c r="H16" s="231"/>
    </row>
    <row r="17" spans="1:8" x14ac:dyDescent="0.25">
      <c r="A17" s="128" t="s">
        <v>165</v>
      </c>
      <c r="B17" s="129">
        <f t="shared" si="0"/>
        <v>679.76728767123291</v>
      </c>
      <c r="C17" s="129">
        <f t="shared" si="1"/>
        <v>1059.9761095890412</v>
      </c>
      <c r="D17" s="129">
        <f t="shared" si="2"/>
        <v>1059.9761095890412</v>
      </c>
      <c r="E17" s="129">
        <f t="shared" si="3"/>
        <v>702.81024657534249</v>
      </c>
      <c r="F17" s="129">
        <f t="shared" si="4"/>
        <v>702.81024657534249</v>
      </c>
      <c r="G17" s="129">
        <v>4205.34</v>
      </c>
      <c r="H17" s="231"/>
    </row>
    <row r="18" spans="1:8" x14ac:dyDescent="0.25">
      <c r="A18" s="128" t="s">
        <v>166</v>
      </c>
      <c r="B18" s="129">
        <f t="shared" si="0"/>
        <v>679.76728767123291</v>
      </c>
      <c r="C18" s="129">
        <f t="shared" si="1"/>
        <v>1059.9761095890412</v>
      </c>
      <c r="D18" s="129">
        <f t="shared" si="2"/>
        <v>1059.9761095890412</v>
      </c>
      <c r="E18" s="129">
        <f t="shared" si="3"/>
        <v>702.81024657534249</v>
      </c>
      <c r="F18" s="129">
        <f t="shared" si="4"/>
        <v>702.81024657534249</v>
      </c>
      <c r="G18" s="129">
        <v>4205.34</v>
      </c>
      <c r="H18" s="231"/>
    </row>
    <row r="19" spans="1:8" x14ac:dyDescent="0.25">
      <c r="A19" s="128" t="s">
        <v>167</v>
      </c>
      <c r="B19" s="129">
        <f t="shared" si="0"/>
        <v>679.76728767123291</v>
      </c>
      <c r="C19" s="129">
        <f t="shared" si="1"/>
        <v>1059.9761095890412</v>
      </c>
      <c r="D19" s="129">
        <f t="shared" si="2"/>
        <v>1059.9761095890412</v>
      </c>
      <c r="E19" s="129">
        <f t="shared" si="3"/>
        <v>702.81024657534249</v>
      </c>
      <c r="F19" s="129">
        <f t="shared" si="4"/>
        <v>702.81024657534249</v>
      </c>
      <c r="G19" s="129">
        <v>4205.34</v>
      </c>
      <c r="H19" s="231"/>
    </row>
    <row r="20" spans="1:8" x14ac:dyDescent="0.25">
      <c r="A20" s="128" t="s">
        <v>152</v>
      </c>
      <c r="B20" s="129">
        <f t="shared" si="0"/>
        <v>679.76728767123291</v>
      </c>
      <c r="C20" s="129">
        <f t="shared" si="1"/>
        <v>1059.9761095890412</v>
      </c>
      <c r="D20" s="129">
        <f t="shared" si="2"/>
        <v>1059.9761095890412</v>
      </c>
      <c r="E20" s="129">
        <f t="shared" si="3"/>
        <v>702.81024657534249</v>
      </c>
      <c r="F20" s="129">
        <f t="shared" si="4"/>
        <v>702.81024657534249</v>
      </c>
      <c r="G20" s="129">
        <v>4205.34</v>
      </c>
      <c r="H20" s="231"/>
    </row>
    <row r="21" spans="1:8" x14ac:dyDescent="0.25">
      <c r="A21" s="128" t="s">
        <v>168</v>
      </c>
      <c r="B21" s="129">
        <f t="shared" si="0"/>
        <v>679.76728767123291</v>
      </c>
      <c r="C21" s="129">
        <f t="shared" si="1"/>
        <v>1059.9761095890412</v>
      </c>
      <c r="D21" s="129">
        <f t="shared" si="2"/>
        <v>1059.9761095890412</v>
      </c>
      <c r="E21" s="129">
        <f t="shared" si="3"/>
        <v>702.81024657534249</v>
      </c>
      <c r="F21" s="129">
        <f t="shared" si="4"/>
        <v>702.81024657534249</v>
      </c>
      <c r="G21" s="129">
        <v>4205.34</v>
      </c>
      <c r="H21" s="232"/>
    </row>
    <row r="22" spans="1:8" x14ac:dyDescent="0.25">
      <c r="A22" s="130" t="s">
        <v>169</v>
      </c>
      <c r="B22" s="131">
        <f t="shared" si="0"/>
        <v>603.75265753424662</v>
      </c>
      <c r="C22" s="131">
        <f t="shared" si="1"/>
        <v>941.44482191780821</v>
      </c>
      <c r="D22" s="131">
        <f t="shared" si="2"/>
        <v>941.44482191780821</v>
      </c>
      <c r="E22" s="131">
        <f t="shared" si="3"/>
        <v>624.2188493150685</v>
      </c>
      <c r="F22" s="131">
        <f t="shared" si="4"/>
        <v>624.2188493150685</v>
      </c>
      <c r="G22" s="131">
        <v>3735.08</v>
      </c>
      <c r="H22" s="231" t="s">
        <v>153</v>
      </c>
    </row>
    <row r="23" spans="1:8" x14ac:dyDescent="0.25">
      <c r="A23" s="130" t="s">
        <v>154</v>
      </c>
      <c r="B23" s="131">
        <f t="shared" si="0"/>
        <v>603.75265753424662</v>
      </c>
      <c r="C23" s="131">
        <f t="shared" si="1"/>
        <v>941.44482191780821</v>
      </c>
      <c r="D23" s="131">
        <f t="shared" si="2"/>
        <v>941.44482191780821</v>
      </c>
      <c r="E23" s="131">
        <f t="shared" si="3"/>
        <v>624.2188493150685</v>
      </c>
      <c r="F23" s="131">
        <f t="shared" si="4"/>
        <v>624.2188493150685</v>
      </c>
      <c r="G23" s="131">
        <v>3735.08</v>
      </c>
      <c r="H23" s="231"/>
    </row>
    <row r="24" spans="1:8" x14ac:dyDescent="0.25">
      <c r="A24" s="130" t="s">
        <v>170</v>
      </c>
      <c r="B24" s="131">
        <f t="shared" si="0"/>
        <v>603.75265753424662</v>
      </c>
      <c r="C24" s="131">
        <f t="shared" si="1"/>
        <v>941.44482191780821</v>
      </c>
      <c r="D24" s="131">
        <f t="shared" si="2"/>
        <v>941.44482191780821</v>
      </c>
      <c r="E24" s="131">
        <f t="shared" si="3"/>
        <v>624.2188493150685</v>
      </c>
      <c r="F24" s="131">
        <f t="shared" si="4"/>
        <v>624.2188493150685</v>
      </c>
      <c r="G24" s="131">
        <v>3735.08</v>
      </c>
      <c r="H24" s="231"/>
    </row>
    <row r="25" spans="1:8" x14ac:dyDescent="0.25">
      <c r="A25" s="130" t="s">
        <v>171</v>
      </c>
      <c r="B25" s="131">
        <f t="shared" si="0"/>
        <v>603.75265753424662</v>
      </c>
      <c r="C25" s="131">
        <f t="shared" si="1"/>
        <v>941.44482191780821</v>
      </c>
      <c r="D25" s="131">
        <f t="shared" si="2"/>
        <v>941.44482191780821</v>
      </c>
      <c r="E25" s="131">
        <f t="shared" si="3"/>
        <v>624.2188493150685</v>
      </c>
      <c r="F25" s="131">
        <f t="shared" si="4"/>
        <v>624.2188493150685</v>
      </c>
      <c r="G25" s="131">
        <v>3735.08</v>
      </c>
      <c r="H25" s="231"/>
    </row>
    <row r="26" spans="1:8" x14ac:dyDescent="0.25">
      <c r="A26" s="130" t="s">
        <v>172</v>
      </c>
      <c r="B26" s="131">
        <f t="shared" si="0"/>
        <v>603.75265753424662</v>
      </c>
      <c r="C26" s="131">
        <f t="shared" si="1"/>
        <v>941.44482191780821</v>
      </c>
      <c r="D26" s="131">
        <f t="shared" si="2"/>
        <v>941.44482191780821</v>
      </c>
      <c r="E26" s="131">
        <f t="shared" si="3"/>
        <v>624.2188493150685</v>
      </c>
      <c r="F26" s="131">
        <f t="shared" si="4"/>
        <v>624.2188493150685</v>
      </c>
      <c r="G26" s="131">
        <v>3735.08</v>
      </c>
      <c r="H26" s="231"/>
    </row>
    <row r="27" spans="1:8" x14ac:dyDescent="0.25">
      <c r="A27" s="130" t="s">
        <v>173</v>
      </c>
      <c r="B27" s="131">
        <f t="shared" si="0"/>
        <v>603.75265753424662</v>
      </c>
      <c r="C27" s="131">
        <f t="shared" si="1"/>
        <v>941.44482191780821</v>
      </c>
      <c r="D27" s="131">
        <f t="shared" si="2"/>
        <v>941.44482191780821</v>
      </c>
      <c r="E27" s="131">
        <f t="shared" si="3"/>
        <v>624.2188493150685</v>
      </c>
      <c r="F27" s="131">
        <f t="shared" si="4"/>
        <v>624.2188493150685</v>
      </c>
      <c r="G27" s="131">
        <v>3735.08</v>
      </c>
      <c r="H27" s="231"/>
    </row>
    <row r="28" spans="1:8" x14ac:dyDescent="0.25">
      <c r="A28" s="130" t="s">
        <v>174</v>
      </c>
      <c r="B28" s="131">
        <f t="shared" si="0"/>
        <v>603.75265753424662</v>
      </c>
      <c r="C28" s="131">
        <f t="shared" si="1"/>
        <v>941.44482191780821</v>
      </c>
      <c r="D28" s="131">
        <f t="shared" si="2"/>
        <v>941.44482191780821</v>
      </c>
      <c r="E28" s="131">
        <f t="shared" si="3"/>
        <v>624.2188493150685</v>
      </c>
      <c r="F28" s="131">
        <f t="shared" si="4"/>
        <v>624.2188493150685</v>
      </c>
      <c r="G28" s="131">
        <v>3735.08</v>
      </c>
      <c r="H28" s="231"/>
    </row>
    <row r="29" spans="1:8" x14ac:dyDescent="0.25">
      <c r="A29" s="130" t="s">
        <v>175</v>
      </c>
      <c r="B29" s="131">
        <f t="shared" si="0"/>
        <v>603.75265753424662</v>
      </c>
      <c r="C29" s="131">
        <f t="shared" si="1"/>
        <v>941.44482191780821</v>
      </c>
      <c r="D29" s="131">
        <f t="shared" si="2"/>
        <v>941.44482191780821</v>
      </c>
      <c r="E29" s="131">
        <f t="shared" si="3"/>
        <v>624.2188493150685</v>
      </c>
      <c r="F29" s="131">
        <f t="shared" si="4"/>
        <v>624.2188493150685</v>
      </c>
      <c r="G29" s="131">
        <v>3735.08</v>
      </c>
      <c r="H29" s="231"/>
    </row>
    <row r="30" spans="1:8" x14ac:dyDescent="0.25">
      <c r="A30" s="130" t="s">
        <v>176</v>
      </c>
      <c r="B30" s="131">
        <f t="shared" si="0"/>
        <v>603.75265753424662</v>
      </c>
      <c r="C30" s="131">
        <f t="shared" si="1"/>
        <v>941.44482191780821</v>
      </c>
      <c r="D30" s="131">
        <f t="shared" si="2"/>
        <v>941.44482191780821</v>
      </c>
      <c r="E30" s="131">
        <f t="shared" si="3"/>
        <v>624.2188493150685</v>
      </c>
      <c r="F30" s="131">
        <f t="shared" si="4"/>
        <v>624.2188493150685</v>
      </c>
      <c r="G30" s="131">
        <v>3735.08</v>
      </c>
      <c r="H30" s="231"/>
    </row>
    <row r="31" spans="1:8" x14ac:dyDescent="0.25">
      <c r="A31" s="130" t="s">
        <v>177</v>
      </c>
      <c r="B31" s="131">
        <f t="shared" si="0"/>
        <v>603.75265753424662</v>
      </c>
      <c r="C31" s="131">
        <f t="shared" si="1"/>
        <v>941.44482191780821</v>
      </c>
      <c r="D31" s="131">
        <f t="shared" si="2"/>
        <v>941.44482191780821</v>
      </c>
      <c r="E31" s="131">
        <f t="shared" si="3"/>
        <v>624.2188493150685</v>
      </c>
      <c r="F31" s="131">
        <f t="shared" si="4"/>
        <v>624.2188493150685</v>
      </c>
      <c r="G31" s="131">
        <v>3735.08</v>
      </c>
      <c r="H31" s="231"/>
    </row>
    <row r="32" spans="1:8" x14ac:dyDescent="0.25">
      <c r="A32" s="130" t="s">
        <v>178</v>
      </c>
      <c r="B32" s="131">
        <f t="shared" si="0"/>
        <v>603.75265753424662</v>
      </c>
      <c r="C32" s="131">
        <f t="shared" si="1"/>
        <v>941.44482191780821</v>
      </c>
      <c r="D32" s="131">
        <f t="shared" si="2"/>
        <v>941.44482191780821</v>
      </c>
      <c r="E32" s="131">
        <f t="shared" si="3"/>
        <v>624.2188493150685</v>
      </c>
      <c r="F32" s="131">
        <f t="shared" si="4"/>
        <v>624.2188493150685</v>
      </c>
      <c r="G32" s="131">
        <v>3735.08</v>
      </c>
      <c r="H32" s="231"/>
    </row>
    <row r="33" spans="1:8" x14ac:dyDescent="0.25">
      <c r="A33" s="130" t="s">
        <v>179</v>
      </c>
      <c r="B33" s="131">
        <f t="shared" si="0"/>
        <v>603.75265753424662</v>
      </c>
      <c r="C33" s="131">
        <f t="shared" si="1"/>
        <v>941.44482191780821</v>
      </c>
      <c r="D33" s="131">
        <f t="shared" si="2"/>
        <v>941.44482191780821</v>
      </c>
      <c r="E33" s="131">
        <f t="shared" si="3"/>
        <v>624.2188493150685</v>
      </c>
      <c r="F33" s="131">
        <f t="shared" si="4"/>
        <v>624.2188493150685</v>
      </c>
      <c r="G33" s="131">
        <v>3735.08</v>
      </c>
      <c r="H33" s="231"/>
    </row>
    <row r="34" spans="1:8" x14ac:dyDescent="0.25">
      <c r="A34" s="130" t="s">
        <v>180</v>
      </c>
      <c r="B34" s="131">
        <f t="shared" si="0"/>
        <v>603.75265753424662</v>
      </c>
      <c r="C34" s="131">
        <f t="shared" si="1"/>
        <v>941.44482191780821</v>
      </c>
      <c r="D34" s="131">
        <f t="shared" si="2"/>
        <v>941.44482191780821</v>
      </c>
      <c r="E34" s="131">
        <f t="shared" si="3"/>
        <v>624.2188493150685</v>
      </c>
      <c r="F34" s="131">
        <f t="shared" si="4"/>
        <v>624.2188493150685</v>
      </c>
      <c r="G34" s="131">
        <v>3735.08</v>
      </c>
      <c r="H34" s="231"/>
    </row>
    <row r="35" spans="1:8" x14ac:dyDescent="0.25">
      <c r="A35" s="130" t="s">
        <v>181</v>
      </c>
      <c r="B35" s="131">
        <f t="shared" si="0"/>
        <v>603.75265753424662</v>
      </c>
      <c r="C35" s="131">
        <f t="shared" si="1"/>
        <v>941.44482191780821</v>
      </c>
      <c r="D35" s="131">
        <f t="shared" si="2"/>
        <v>941.44482191780821</v>
      </c>
      <c r="E35" s="131">
        <f t="shared" si="3"/>
        <v>624.2188493150685</v>
      </c>
      <c r="F35" s="131">
        <f t="shared" si="4"/>
        <v>624.2188493150685</v>
      </c>
      <c r="G35" s="131">
        <v>3735.08</v>
      </c>
      <c r="H35" s="231"/>
    </row>
    <row r="36" spans="1:8" x14ac:dyDescent="0.25">
      <c r="A36" s="130" t="s">
        <v>182</v>
      </c>
      <c r="B36" s="131">
        <f t="shared" si="0"/>
        <v>603.75265753424662</v>
      </c>
      <c r="C36" s="131">
        <f t="shared" si="1"/>
        <v>941.44482191780821</v>
      </c>
      <c r="D36" s="131">
        <f t="shared" si="2"/>
        <v>941.44482191780821</v>
      </c>
      <c r="E36" s="131">
        <f t="shared" si="3"/>
        <v>624.2188493150685</v>
      </c>
      <c r="F36" s="131">
        <f t="shared" si="4"/>
        <v>624.2188493150685</v>
      </c>
      <c r="G36" s="131">
        <v>3735.08</v>
      </c>
      <c r="H36" s="231"/>
    </row>
    <row r="37" spans="1:8" x14ac:dyDescent="0.25">
      <c r="A37" s="130" t="s">
        <v>183</v>
      </c>
      <c r="B37" s="131">
        <f t="shared" si="0"/>
        <v>603.75265753424662</v>
      </c>
      <c r="C37" s="131">
        <f t="shared" si="1"/>
        <v>941.44482191780821</v>
      </c>
      <c r="D37" s="131">
        <f t="shared" si="2"/>
        <v>941.44482191780821</v>
      </c>
      <c r="E37" s="131">
        <f t="shared" si="3"/>
        <v>624.2188493150685</v>
      </c>
      <c r="F37" s="131">
        <f t="shared" si="4"/>
        <v>624.2188493150685</v>
      </c>
      <c r="G37" s="131">
        <v>3735.08</v>
      </c>
      <c r="H37" s="232"/>
    </row>
    <row r="38" spans="1:8" x14ac:dyDescent="0.25">
      <c r="A38" s="132" t="s">
        <v>155</v>
      </c>
      <c r="B38" s="133">
        <f>G38*59/365</f>
        <v>552.72816438356165</v>
      </c>
      <c r="C38" s="133">
        <f t="shared" si="1"/>
        <v>861.88120547945209</v>
      </c>
      <c r="D38" s="133">
        <f t="shared" si="2"/>
        <v>861.88120547945209</v>
      </c>
      <c r="E38" s="133">
        <f t="shared" si="3"/>
        <v>571.46471232876706</v>
      </c>
      <c r="F38" s="133">
        <f t="shared" si="4"/>
        <v>571.46471232876706</v>
      </c>
      <c r="G38" s="133">
        <v>3419.42</v>
      </c>
      <c r="H38" s="231" t="s">
        <v>156</v>
      </c>
    </row>
    <row r="39" spans="1:8" x14ac:dyDescent="0.25">
      <c r="A39" s="132" t="s">
        <v>184</v>
      </c>
      <c r="B39" s="133">
        <f t="shared" si="0"/>
        <v>552.72816438356165</v>
      </c>
      <c r="C39" s="133">
        <f t="shared" si="1"/>
        <v>861.88120547945209</v>
      </c>
      <c r="D39" s="133">
        <f t="shared" si="2"/>
        <v>861.88120547945209</v>
      </c>
      <c r="E39" s="133">
        <f t="shared" si="3"/>
        <v>571.46471232876706</v>
      </c>
      <c r="F39" s="133">
        <f t="shared" si="4"/>
        <v>571.46471232876706</v>
      </c>
      <c r="G39" s="133">
        <v>3419.42</v>
      </c>
      <c r="H39" s="231"/>
    </row>
    <row r="40" spans="1:8" x14ac:dyDescent="0.25">
      <c r="A40" s="132" t="s">
        <v>185</v>
      </c>
      <c r="B40" s="133">
        <f t="shared" si="0"/>
        <v>552.72816438356165</v>
      </c>
      <c r="C40" s="133">
        <f t="shared" si="1"/>
        <v>861.88120547945209</v>
      </c>
      <c r="D40" s="133">
        <f t="shared" si="2"/>
        <v>861.88120547945209</v>
      </c>
      <c r="E40" s="133">
        <f t="shared" si="3"/>
        <v>571.46471232876706</v>
      </c>
      <c r="F40" s="133">
        <f t="shared" si="4"/>
        <v>571.46471232876706</v>
      </c>
      <c r="G40" s="133">
        <v>3419.42</v>
      </c>
      <c r="H40" s="231"/>
    </row>
    <row r="41" spans="1:8" x14ac:dyDescent="0.25">
      <c r="A41" s="132" t="s">
        <v>186</v>
      </c>
      <c r="B41" s="133">
        <f t="shared" si="0"/>
        <v>552.72816438356165</v>
      </c>
      <c r="C41" s="133">
        <f t="shared" si="1"/>
        <v>861.88120547945209</v>
      </c>
      <c r="D41" s="133">
        <f t="shared" si="2"/>
        <v>861.88120547945209</v>
      </c>
      <c r="E41" s="133">
        <f t="shared" si="3"/>
        <v>571.46471232876706</v>
      </c>
      <c r="F41" s="133">
        <f t="shared" si="4"/>
        <v>571.46471232876706</v>
      </c>
      <c r="G41" s="133">
        <v>3419.42</v>
      </c>
      <c r="H41" s="231"/>
    </row>
    <row r="42" spans="1:8" x14ac:dyDescent="0.25">
      <c r="A42" s="132" t="s">
        <v>187</v>
      </c>
      <c r="B42" s="133">
        <f t="shared" si="0"/>
        <v>552.72816438356165</v>
      </c>
      <c r="C42" s="133">
        <f t="shared" si="1"/>
        <v>861.88120547945209</v>
      </c>
      <c r="D42" s="133">
        <f t="shared" si="2"/>
        <v>861.88120547945209</v>
      </c>
      <c r="E42" s="133">
        <f t="shared" si="3"/>
        <v>571.46471232876706</v>
      </c>
      <c r="F42" s="133">
        <f t="shared" si="4"/>
        <v>571.46471232876706</v>
      </c>
      <c r="G42" s="133">
        <v>3419.42</v>
      </c>
      <c r="H42" s="231"/>
    </row>
    <row r="43" spans="1:8" x14ac:dyDescent="0.25">
      <c r="A43" s="132" t="s">
        <v>188</v>
      </c>
      <c r="B43" s="133">
        <f t="shared" si="0"/>
        <v>552.72816438356165</v>
      </c>
      <c r="C43" s="133">
        <f t="shared" si="1"/>
        <v>861.88120547945209</v>
      </c>
      <c r="D43" s="133">
        <f t="shared" si="2"/>
        <v>861.88120547945209</v>
      </c>
      <c r="E43" s="133">
        <f t="shared" si="3"/>
        <v>571.46471232876706</v>
      </c>
      <c r="F43" s="133">
        <f t="shared" si="4"/>
        <v>571.46471232876706</v>
      </c>
      <c r="G43" s="133">
        <v>3419.42</v>
      </c>
      <c r="H43" s="231"/>
    </row>
    <row r="44" spans="1:8" x14ac:dyDescent="0.25">
      <c r="A44" s="132" t="s">
        <v>189</v>
      </c>
      <c r="B44" s="133">
        <f t="shared" si="0"/>
        <v>552.72816438356165</v>
      </c>
      <c r="C44" s="133">
        <f t="shared" si="1"/>
        <v>861.88120547945209</v>
      </c>
      <c r="D44" s="133">
        <f t="shared" si="2"/>
        <v>861.88120547945209</v>
      </c>
      <c r="E44" s="133">
        <f t="shared" si="3"/>
        <v>571.46471232876706</v>
      </c>
      <c r="F44" s="133">
        <f t="shared" si="4"/>
        <v>571.46471232876706</v>
      </c>
      <c r="G44" s="133">
        <v>3419.42</v>
      </c>
      <c r="H44" s="231"/>
    </row>
    <row r="45" spans="1:8" x14ac:dyDescent="0.25">
      <c r="A45" s="132" t="s">
        <v>190</v>
      </c>
      <c r="B45" s="133">
        <f t="shared" si="0"/>
        <v>552.72816438356165</v>
      </c>
      <c r="C45" s="133">
        <f t="shared" si="1"/>
        <v>861.88120547945209</v>
      </c>
      <c r="D45" s="133">
        <f t="shared" si="2"/>
        <v>861.88120547945209</v>
      </c>
      <c r="E45" s="133">
        <f t="shared" si="3"/>
        <v>571.46471232876706</v>
      </c>
      <c r="F45" s="133">
        <f t="shared" si="4"/>
        <v>571.46471232876706</v>
      </c>
      <c r="G45" s="133">
        <v>3419.42</v>
      </c>
      <c r="H45" s="231"/>
    </row>
    <row r="46" spans="1:8" x14ac:dyDescent="0.25">
      <c r="A46" s="134" t="s">
        <v>191</v>
      </c>
      <c r="B46" s="133">
        <f t="shared" si="0"/>
        <v>552.72816438356165</v>
      </c>
      <c r="C46" s="133">
        <f t="shared" si="1"/>
        <v>861.88120547945209</v>
      </c>
      <c r="D46" s="133">
        <f t="shared" si="2"/>
        <v>861.88120547945209</v>
      </c>
      <c r="E46" s="133">
        <f t="shared" si="3"/>
        <v>571.46471232876706</v>
      </c>
      <c r="F46" s="133">
        <f t="shared" si="4"/>
        <v>571.46471232876706</v>
      </c>
      <c r="G46" s="133">
        <v>3419.42</v>
      </c>
      <c r="H46" s="232"/>
    </row>
  </sheetData>
  <sheetProtection password="CAB1" sheet="1" objects="1" scenarios="1" formatCells="0"/>
  <mergeCells count="6">
    <mergeCell ref="H38:H46"/>
    <mergeCell ref="A1:G1"/>
    <mergeCell ref="B2:F2"/>
    <mergeCell ref="H5:H11"/>
    <mergeCell ref="H12:H21"/>
    <mergeCell ref="H22:H37"/>
  </mergeCells>
  <pageMargins left="0.25" right="0.25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2" sqref="C2"/>
    </sheetView>
  </sheetViews>
  <sheetFormatPr baseColWidth="10" defaultRowHeight="15" x14ac:dyDescent="0.25"/>
  <cols>
    <col min="1" max="1" width="109" bestFit="1" customWidth="1"/>
    <col min="2" max="2" width="19.7109375" bestFit="1" customWidth="1"/>
    <col min="3" max="3" width="26.7109375" bestFit="1" customWidth="1"/>
    <col min="4" max="4" width="19.7109375" bestFit="1" customWidth="1"/>
    <col min="5" max="5" width="26.7109375" bestFit="1" customWidth="1"/>
    <col min="6" max="6" width="19.7109375" bestFit="1" customWidth="1"/>
    <col min="7" max="7" width="26.7109375" bestFit="1" customWidth="1"/>
  </cols>
  <sheetData>
    <row r="1" spans="1:8" ht="15.75" x14ac:dyDescent="0.25">
      <c r="A1" s="1" t="s">
        <v>192</v>
      </c>
      <c r="B1" s="2" t="s">
        <v>193</v>
      </c>
      <c r="C1" s="2" t="s">
        <v>194</v>
      </c>
      <c r="D1" s="2" t="s">
        <v>193</v>
      </c>
      <c r="E1" s="2" t="s">
        <v>194</v>
      </c>
      <c r="F1" s="2" t="s">
        <v>193</v>
      </c>
      <c r="G1" s="3" t="s">
        <v>194</v>
      </c>
    </row>
    <row r="2" spans="1:8" x14ac:dyDescent="0.25">
      <c r="A2" s="4" t="s">
        <v>195</v>
      </c>
      <c r="B2" s="135">
        <v>1453.44</v>
      </c>
      <c r="C2" s="135">
        <v>1453.44</v>
      </c>
      <c r="D2" s="136" t="str">
        <f>FIXED(B2+(B2*1.75%),2)</f>
        <v>1.478,88</v>
      </c>
      <c r="E2" s="136" t="str">
        <f>FIXED(C2+(C2*1.75%),2)</f>
        <v>1.478,88</v>
      </c>
      <c r="F2" s="137">
        <f>ROUNDUP(D2*102.25/100,2)</f>
        <v>1512.16</v>
      </c>
      <c r="G2" s="138">
        <f>ROUNDUP(E2*102.25/100,2)</f>
        <v>1512.16</v>
      </c>
    </row>
    <row r="3" spans="1:8" x14ac:dyDescent="0.25">
      <c r="A3" s="4" t="s">
        <v>196</v>
      </c>
      <c r="B3" s="135">
        <v>657.07</v>
      </c>
      <c r="C3" s="135">
        <v>657.07</v>
      </c>
      <c r="D3" s="136" t="str">
        <f t="shared" ref="D3:E9" si="0">FIXED(B3+(B3*1.75%),2)</f>
        <v>668,57</v>
      </c>
      <c r="E3" s="136" t="str">
        <f t="shared" si="0"/>
        <v>668,57</v>
      </c>
      <c r="F3" s="137">
        <f t="shared" ref="F3:G9" si="1">ROUNDUP(D3*102.25/100,2)</f>
        <v>683.62</v>
      </c>
      <c r="G3" s="138">
        <f t="shared" si="1"/>
        <v>683.62</v>
      </c>
    </row>
    <row r="4" spans="1:8" x14ac:dyDescent="0.25">
      <c r="A4" s="4" t="s">
        <v>197</v>
      </c>
      <c r="B4" s="135">
        <v>512.30999999999995</v>
      </c>
      <c r="C4" s="135">
        <v>512.30999999999995</v>
      </c>
      <c r="D4" s="136" t="str">
        <f t="shared" si="0"/>
        <v>521,28</v>
      </c>
      <c r="E4" s="136" t="str">
        <f t="shared" si="0"/>
        <v>521,28</v>
      </c>
      <c r="F4" s="137">
        <f t="shared" si="1"/>
        <v>533.01</v>
      </c>
      <c r="G4" s="138">
        <f t="shared" si="1"/>
        <v>533.01</v>
      </c>
    </row>
    <row r="5" spans="1:8" x14ac:dyDescent="0.25">
      <c r="A5" s="4" t="s">
        <v>198</v>
      </c>
      <c r="B5" s="135">
        <v>276.45999999999998</v>
      </c>
      <c r="C5" s="135">
        <v>276.45999999999998</v>
      </c>
      <c r="D5" s="136" t="str">
        <f t="shared" si="0"/>
        <v>281,30</v>
      </c>
      <c r="E5" s="136" t="str">
        <f t="shared" si="0"/>
        <v>281,30</v>
      </c>
      <c r="F5" s="137">
        <f t="shared" si="1"/>
        <v>287.63</v>
      </c>
      <c r="G5" s="138">
        <f t="shared" si="1"/>
        <v>287.63</v>
      </c>
    </row>
    <row r="6" spans="1:8" x14ac:dyDescent="0.25">
      <c r="A6" s="4" t="s">
        <v>199</v>
      </c>
      <c r="B6" s="135">
        <v>370.71</v>
      </c>
      <c r="C6" s="135">
        <v>370.71</v>
      </c>
      <c r="D6" s="136" t="str">
        <f t="shared" si="0"/>
        <v>377,20</v>
      </c>
      <c r="E6" s="136" t="str">
        <f t="shared" si="0"/>
        <v>377,20</v>
      </c>
      <c r="F6" s="137">
        <f t="shared" si="1"/>
        <v>385.69</v>
      </c>
      <c r="G6" s="138">
        <f t="shared" si="1"/>
        <v>385.69</v>
      </c>
    </row>
    <row r="7" spans="1:8" x14ac:dyDescent="0.25">
      <c r="A7" s="4" t="s">
        <v>157</v>
      </c>
      <c r="B7" s="135">
        <v>199.28</v>
      </c>
      <c r="C7" s="135">
        <v>199.28</v>
      </c>
      <c r="D7" s="136" t="str">
        <f t="shared" si="0"/>
        <v>202,77</v>
      </c>
      <c r="E7" s="136" t="str">
        <f t="shared" si="0"/>
        <v>202,77</v>
      </c>
      <c r="F7" s="137">
        <f t="shared" si="1"/>
        <v>207.34</v>
      </c>
      <c r="G7" s="138">
        <f t="shared" si="1"/>
        <v>207.34</v>
      </c>
    </row>
    <row r="8" spans="1:8" x14ac:dyDescent="0.25">
      <c r="A8" s="4" t="s">
        <v>200</v>
      </c>
      <c r="B8" s="135">
        <v>370.71</v>
      </c>
      <c r="C8" s="135">
        <v>370.71</v>
      </c>
      <c r="D8" s="136" t="str">
        <f t="shared" si="0"/>
        <v>377,20</v>
      </c>
      <c r="E8" s="136" t="str">
        <f t="shared" si="0"/>
        <v>377,20</v>
      </c>
      <c r="F8" s="137">
        <f t="shared" si="1"/>
        <v>385.69</v>
      </c>
      <c r="G8" s="138">
        <f t="shared" si="1"/>
        <v>385.69</v>
      </c>
      <c r="H8" t="s">
        <v>158</v>
      </c>
    </row>
    <row r="9" spans="1:8" x14ac:dyDescent="0.25">
      <c r="A9" s="4" t="s">
        <v>201</v>
      </c>
      <c r="B9" s="135">
        <v>144.16</v>
      </c>
      <c r="C9" s="135">
        <v>144.16</v>
      </c>
      <c r="D9" s="136" t="str">
        <f t="shared" si="0"/>
        <v>146,68</v>
      </c>
      <c r="E9" s="136" t="str">
        <f t="shared" si="0"/>
        <v>146,68</v>
      </c>
      <c r="F9" s="137">
        <f t="shared" si="1"/>
        <v>149.98999999999998</v>
      </c>
      <c r="G9" s="138">
        <f t="shared" si="1"/>
        <v>149.98999999999998</v>
      </c>
    </row>
    <row r="10" spans="1:8" ht="15.75" thickBot="1" x14ac:dyDescent="0.3">
      <c r="A10" s="5"/>
      <c r="B10" s="240">
        <v>2017</v>
      </c>
      <c r="C10" s="240"/>
      <c r="D10" s="241">
        <v>2018</v>
      </c>
      <c r="E10" s="241"/>
      <c r="F10" s="242">
        <v>2019</v>
      </c>
      <c r="G10" s="243"/>
    </row>
  </sheetData>
  <sheetProtection password="CAB1" sheet="1" objects="1" scenarios="1" formatCells="0"/>
  <mergeCells count="3">
    <mergeCell ref="B10:C10"/>
    <mergeCell ref="D10:E10"/>
    <mergeCell ref="F10:G10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PAS Funcionario</vt:lpstr>
      <vt:lpstr>PAS Laboral</vt:lpstr>
      <vt:lpstr>Productividad PAS Laboral</vt:lpstr>
      <vt:lpstr>Cargos académicos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2019-07-21T09:13:35Z</dcterms:modified>
</cp:coreProperties>
</file>